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Setup" sheetId="2" state="visible" r:id="rId4"/>
    <sheet name="Bookings" sheetId="3" state="visible" r:id="rId5"/>
    <sheet name="Check-in" sheetId="4" state="visible" r:id="rId6"/>
    <sheet name="Day View" sheetId="5" state="visible" r:id="rId7"/>
    <sheet name="Dashboard" sheetId="6" state="visible" r:id="rId8"/>
    <sheet name="Lists" sheetId="7" state="hidden" r:id="rId9"/>
  </sheets>
  <definedNames>
    <definedName function="false" hidden="false" name="BookingDates" vbProcedure="false">Bookings!$D$5:$M$5</definedName>
    <definedName function="false" hidden="false" name="CompanyName" vbProcedure="false">Setup!$D$6</definedName>
    <definedName function="false" hidden="false" name="DayCol" vbProcedure="false">Lists!$B$1</definedName>
    <definedName function="false" hidden="false" name="DeskList" vbProcedure="false">Setup!$C$14:$C$43</definedName>
    <definedName function="false" hidden="false" name="EmployeeList" vbProcedure="false">Setup!$H$14:$H$53</definedName>
    <definedName function="false" hidden="false" name="PeakBuffer" vbProcedure="false">Setup!$D$10</definedName>
    <definedName function="false" hidden="false" name="ScheduleStart" vbProcedure="false">Setup!$D$7</definedName>
    <definedName function="false" hidden="false" name="SelectedDate" vbProcedure="false">'Day View'!$D$5</definedName>
    <definedName function="false" hidden="false" name="TotalDesks" vbProcedure="false">Setup!$D$8</definedName>
    <definedName function="false" hidden="false" name="TotalPeople" vbProcedure="false">Setup!$D$9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<sst xmlns="http://schemas.openxmlformats.org/spreadsheetml/2006/main" count="403" uniqueCount="226">
  <si>
    <t xml:space="preserve">Desk Booking &amp; Check-in Template</t>
  </si>
  <si>
    <t xml:space="preserve">A free 2-week hot desk planner with attendance tracking  ·  2026 edition  ·  by OfficeRnD</t>
  </si>
  <si>
    <t xml:space="preserve">Built for Microsoft Excel  ·  Save your own copy before you start</t>
  </si>
  <si>
    <t xml:space="preserve">  WHAT'S INSIDE</t>
  </si>
  <si>
    <t xml:space="preserve">Setup</t>
  </si>
  <si>
    <t xml:space="preserve">Enter your desks and your people once. Everything else reads from here.</t>
  </si>
  <si>
    <t xml:space="preserve">Bookings</t>
  </si>
  <si>
    <t xml:space="preserve">A 2-week grid, Monday to Friday. Pick a name from the dropdown to book a desk.</t>
  </si>
  <si>
    <t xml:space="preserve">Check-in</t>
  </si>
  <si>
    <t xml:space="preserve">Mark who actually turned up. Booked, showed, no-show — the log the numbers rest on.</t>
  </si>
  <si>
    <t xml:space="preserve">Day View</t>
  </si>
  <si>
    <t xml:space="preserve">Pick a day and see the whole floor: taken, free, and who didn't show.</t>
  </si>
  <si>
    <t xml:space="preserve">Dashboard</t>
  </si>
  <si>
    <t xml:space="preserve">Utilisation by day and by weekday, peak vs average, no-show rate, and how many desks you actually need.</t>
  </si>
  <si>
    <t xml:space="preserve">  SET IT UP IN FOUR STEPS</t>
  </si>
  <si>
    <t xml:space="preserve">1</t>
  </si>
  <si>
    <t xml:space="preserve">Save your own copy of this file, then open Setup: list your desks and your people.</t>
  </si>
  <si>
    <t xml:space="preserve">2</t>
  </si>
  <si>
    <t xml:space="preserve">Open the Bookings tab. For each desk and day, pick who is sitting there from the dropdown.</t>
  </si>
  <si>
    <t xml:space="preserve">3</t>
  </si>
  <si>
    <t xml:space="preserve">Each morning, open the Check-in tab and mark who showed up and who didn't.</t>
  </si>
  <si>
    <t xml:space="preserve">4</t>
  </si>
  <si>
    <t xml:space="preserve">Read the Dashboard: utilisation, your Tuesday-vs-Friday problem, and your real desk requirement.</t>
  </si>
  <si>
    <t xml:space="preserve">READY FOR SOMETHING THAT UPDATES ITSELF?</t>
  </si>
  <si>
    <t xml:space="preserve">OfficeRnD Workplace does this — without the spreadsheet</t>
  </si>
  <si>
    <t xml:space="preserve">Book desks and meeting rooms on a real interactive floor plan, check people in automatically instead of by hand, and get utilisation and no-show data you can trust — inside Microsoft Teams, Outlook, Google Calendar or Slack, so nobody has to learn a new app.</t>
  </si>
  <si>
    <t xml:space="preserve">►  BOOK A LIVE DEMO</t>
  </si>
  <si>
    <t xml:space="preserve">See how desk booking works  →</t>
  </si>
  <si>
    <t xml:space="preserve">See it running on your own floor plan — 30 minutes.</t>
  </si>
  <si>
    <t xml:space="preserve">4.6 / 5 on G2 · Leader in Desk Booking, Room Booking and Space Management.</t>
  </si>
  <si>
    <t xml:space="preserve">Teams like Tide run their hybrid workplace on OfficeRnD.</t>
  </si>
  <si>
    <t xml:space="preserve">  SIGNS YOU'VE OUTGROWN A SPREADSHEET</t>
  </si>
  <si>
    <t xml:space="preserve">•</t>
  </si>
  <si>
    <t xml:space="preserve">More than ~30 desks, more than one floor, or more than one office on the same file.</t>
  </si>
  <si>
    <t xml:space="preserve">Somebody has to walk the floor with a laptop to fill in the check-in tab.</t>
  </si>
  <si>
    <t xml:space="preserve">Meeting rooms, parking or visitors need booking alongside the desks.</t>
  </si>
  <si>
    <t xml:space="preserve">You want months of utilisation and no-show history, not a rolling two weeks.</t>
  </si>
  <si>
    <t xml:space="preserve">You need the desk count to be defensible to finance, not an estimate from ten working days.</t>
  </si>
  <si>
    <t xml:space="preserve">Free to use and share. The sample desks, people, bookings and check-ins are dummy data — overwrite them with your own.</t>
  </si>
  <si>
    <t xml:space="preserve">  SETUP</t>
  </si>
  <si>
    <t xml:space="preserve">Fill in the yellow cells and the two tables below. Everything else updates on its own.</t>
  </si>
  <si>
    <t xml:space="preserve">  1  ·  YOUR SETTINGS</t>
  </si>
  <si>
    <t xml:space="preserve">Rule of thumb: a spreadsheet copes up to about 30 desks in one office, and only if somebody records check-ins by hand every day. Past that, use OfficeRnD Workplace — see the Start Here tab.</t>
  </si>
  <si>
    <t xml:space="preserve">Company or team name</t>
  </si>
  <si>
    <t xml:space="preserve">Acme Corp</t>
  </si>
  <si>
    <t xml:space="preserve">Shown on Day View and Dashboard.</t>
  </si>
  <si>
    <t xml:space="preserve">Bookings start (a Monday)</t>
  </si>
  <si>
    <t xml:space="preserve">Defaults to this week's Monday.</t>
  </si>
  <si>
    <t xml:space="preserve">Desks set up</t>
  </si>
  <si>
    <t xml:space="preserve">Counted from your desk list.</t>
  </si>
  <si>
    <t xml:space="preserve">People set up</t>
  </si>
  <si>
    <t xml:space="preserve">Counted from your people list.</t>
  </si>
  <si>
    <t xml:space="preserve">Peak buffer</t>
  </si>
  <si>
    <t xml:space="preserve">Spare capacity you want on your busiest day. Drives the desk recommendation.</t>
  </si>
  <si>
    <t xml:space="preserve">  2  ·  YOUR DESKS   (up to 30)</t>
  </si>
  <si>
    <t xml:space="preserve">  3  ·  YOUR PEOPLE   (up to 40)</t>
  </si>
  <si>
    <t xml:space="preserve">#</t>
  </si>
  <si>
    <t xml:space="preserve">Desk</t>
  </si>
  <si>
    <t xml:space="preserve">Zone</t>
  </si>
  <si>
    <t xml:space="preserve">Desk type / notes</t>
  </si>
  <si>
    <t xml:space="preserve">Employee name</t>
  </si>
  <si>
    <t xml:space="preserve">Team</t>
  </si>
  <si>
    <t xml:space="preserve">D1</t>
  </si>
  <si>
    <t xml:space="preserve">North</t>
  </si>
  <si>
    <t xml:space="preserve">Standing desk</t>
  </si>
  <si>
    <t xml:space="preserve">Ava Mitchell</t>
  </si>
  <si>
    <t xml:space="preserve">Product</t>
  </si>
  <si>
    <t xml:space="preserve">D2</t>
  </si>
  <si>
    <t xml:space="preserve">Dual monitor</t>
  </si>
  <si>
    <t xml:space="preserve">Noah Bennett</t>
  </si>
  <si>
    <t xml:space="preserve">D3</t>
  </si>
  <si>
    <t xml:space="preserve">Standard</t>
  </si>
  <si>
    <t xml:space="preserve">Mia Okafor</t>
  </si>
  <si>
    <t xml:space="preserve">Engineering</t>
  </si>
  <si>
    <t xml:space="preserve">D4</t>
  </si>
  <si>
    <t xml:space="preserve">Liam Novak</t>
  </si>
  <si>
    <t xml:space="preserve">D5</t>
  </si>
  <si>
    <t xml:space="preserve">South</t>
  </si>
  <si>
    <t xml:space="preserve">Sofia Ramirez</t>
  </si>
  <si>
    <t xml:space="preserve">D6</t>
  </si>
  <si>
    <t xml:space="preserve">Ethan Clarke</t>
  </si>
  <si>
    <t xml:space="preserve">Sales</t>
  </si>
  <si>
    <t xml:space="preserve">D7</t>
  </si>
  <si>
    <t xml:space="preserve">Isla Petrova</t>
  </si>
  <si>
    <t xml:space="preserve">D8</t>
  </si>
  <si>
    <t xml:space="preserve">Dock + 27" monitor</t>
  </si>
  <si>
    <t xml:space="preserve">Jonas Weber</t>
  </si>
  <si>
    <t xml:space="preserve">People Ops</t>
  </si>
  <si>
    <t xml:space="preserve">D9</t>
  </si>
  <si>
    <t xml:space="preserve">Quiet</t>
  </si>
  <si>
    <t xml:space="preserve">Priya Nair</t>
  </si>
  <si>
    <t xml:space="preserve">Marketing</t>
  </si>
  <si>
    <t xml:space="preserve">D10</t>
  </si>
  <si>
    <t xml:space="preserve">Tom Ashby</t>
  </si>
  <si>
    <t xml:space="preserve">D11</t>
  </si>
  <si>
    <t xml:space="preserve">Focus</t>
  </si>
  <si>
    <t xml:space="preserve">Nadia Haddad</t>
  </si>
  <si>
    <t xml:space="preserve">D12</t>
  </si>
  <si>
    <t xml:space="preserve">Marcus Bell</t>
  </si>
  <si>
    <t xml:space="preserve">Yuki Tanaka</t>
  </si>
  <si>
    <t xml:space="preserve">Design</t>
  </si>
  <si>
    <t xml:space="preserve">Ravi Menon</t>
  </si>
  <si>
    <t xml:space="preserve">Elena Costa</t>
  </si>
  <si>
    <t xml:space="preserve">Finance</t>
  </si>
  <si>
    <t xml:space="preserve">Omar Farouk</t>
  </si>
  <si>
    <t xml:space="preserve">Support</t>
  </si>
  <si>
    <t xml:space="preserve">Chloe Dubois</t>
  </si>
  <si>
    <t xml:space="preserve">Diego Ferrer</t>
  </si>
  <si>
    <t xml:space="preserve">Hana Kim</t>
  </si>
  <si>
    <t xml:space="preserve">Felix Brandt</t>
  </si>
  <si>
    <t xml:space="preserve">Blue text = type over it. Zone is optional but it makes Day View much easier to read.</t>
  </si>
  <si>
    <t xml:space="preserve">These names fill the dropdowns in the Bookings tab.</t>
  </si>
  <si>
    <t xml:space="preserve">  Still chasing people to fill this in? OfficeRnD Workplace collects it automatically.</t>
  </si>
  <si>
    <t xml:space="preserve">Book a live demo  →  </t>
  </si>
  <si>
    <t xml:space="preserve">  2-Week Desk Bookings</t>
  </si>
  <si>
    <t xml:space="preserve">Click any cell in the grid and pick a name from the dropdown.  </t>
  </si>
  <si>
    <t xml:space="preserve"> Your desks</t>
  </si>
  <si>
    <t xml:space="preserve">WEEK 1</t>
  </si>
  <si>
    <t xml:space="preserve">WEEK 2</t>
  </si>
  <si>
    <t xml:space="preserve">2-WEEK TOTAL</t>
  </si>
  <si>
    <t xml:space="preserve">Days booked</t>
  </si>
  <si>
    <t xml:space="preserve">% of days</t>
  </si>
  <si>
    <t xml:space="preserve">Dates →</t>
  </si>
  <si>
    <t xml:space="preserve">DESKS BOOKED  →  </t>
  </si>
  <si>
    <t xml:space="preserve">DESKS STILL FREE  →  </t>
  </si>
  <si>
    <t xml:space="preserve">seat-days / utilisation</t>
  </si>
  <si>
    <t xml:space="preserve">  Blue = booked  ·  blank = desk free  ·  red = that person is booked at two desks on the same day.</t>
  </si>
  <si>
    <t xml:space="preserve">  Dates come from 'Bookings start' on the Setup tab. Desk rows come from your desk list — add desks there, not here.</t>
  </si>
  <si>
    <t xml:space="preserve">  Once the day has happened, record who actually turned up on the Check-in tab.</t>
  </si>
  <si>
    <t xml:space="preserve">  Nobody should have to walk the floor to fill this in. OfficeRnD Workplace checks people in for you.</t>
  </si>
  <si>
    <t xml:space="preserve">  Check-in Log</t>
  </si>
  <si>
    <t xml:space="preserve">Amber = booked, not yet checked in. Pick Showed or No-show.  </t>
  </si>
  <si>
    <t xml:space="preserve">Showed</t>
  </si>
  <si>
    <t xml:space="preserve">No-shows</t>
  </si>
  <si>
    <t xml:space="preserve">BOOKED  →  </t>
  </si>
  <si>
    <t xml:space="preserve">SHOWED  →  </t>
  </si>
  <si>
    <t xml:space="preserve">NO-SHOWS  →  </t>
  </si>
  <si>
    <t xml:space="preserve">NO-SHOW RATE  →  </t>
  </si>
  <si>
    <t xml:space="preserve">No-show</t>
  </si>
  <si>
    <t xml:space="preserve">  Green = showed  ·  red = no-show  ·  amber = booked but not yet checked in  ·  grey = nothing booked.</t>
  </si>
  <si>
    <t xml:space="preserve">  Only fill in days that have already happened. Days left blank are simply not measured yet — the Dashboard falls back to bookings for those.</t>
  </si>
  <si>
    <t xml:space="preserve">  No-show rate is calculated on recorded check-ins only, so a half-filled log still gives you an honest number.</t>
  </si>
  <si>
    <t xml:space="preserve">  See who's in — and who didn't show — without anyone updating a grid. That's OfficeRnD Workplace.</t>
  </si>
  <si>
    <t xml:space="preserve">Show me this day:</t>
  </si>
  <si>
    <t xml:space="preserve">DESKS BOOKED</t>
  </si>
  <si>
    <t xml:space="preserve">DESKS FREE</t>
  </si>
  <si>
    <t xml:space="preserve">UTILISATION</t>
  </si>
  <si>
    <t xml:space="preserve">SHOWED</t>
  </si>
  <si>
    <t xml:space="preserve">NO-SHOWS</t>
  </si>
  <si>
    <t xml:space="preserve">DOUBLE BOOKINGS</t>
  </si>
  <si>
    <t xml:space="preserve">  DESK BOARD  —  who is sitting where on the selected day</t>
  </si>
  <si>
    <t xml:space="preserve">  ✓ showed  ·  ✗ no-show  ·  no mark = booked but not checked in yet  ·  blank boxes are spare desk slots.</t>
  </si>
  <si>
    <t xml:space="preserve">  WHO'S IN ON THIS DAY</t>
  </si>
  <si>
    <t xml:space="preserve">  A name here means the person has at least one desk booked on the selected day.</t>
  </si>
  <si>
    <t xml:space="preserve">  Real attendance data, not what people typed into a sheet. That's OfficeRnD Workplace.</t>
  </si>
  <si>
    <t xml:space="preserve">AVG DAILY UTILISATION</t>
  </si>
  <si>
    <t xml:space="preserve">PEAK DAY UTILISATION</t>
  </si>
  <si>
    <t xml:space="preserve">PEAK vs AVERAGE</t>
  </si>
  <si>
    <t xml:space="preserve">SEAT-DAYS BOOKED</t>
  </si>
  <si>
    <t xml:space="preserve">NO-SHOW RATE</t>
  </si>
  <si>
    <t xml:space="preserve">CHECK-INS RECORDED</t>
  </si>
  <si>
    <t xml:space="preserve">DESKS SET UP</t>
  </si>
  <si>
    <t xml:space="preserve">PEOPLE SET UP</t>
  </si>
  <si>
    <t xml:space="preserve">DESK : PEOPLE TODAY</t>
  </si>
  <si>
    <t xml:space="preserve">DESKS YOU NEED</t>
  </si>
  <si>
    <t xml:space="preserve">SUGGESTED RATIO</t>
  </si>
  <si>
    <t xml:space="preserve">DESKS OVER / SHORT</t>
  </si>
  <si>
    <t xml:space="preserve">  RIGHT-SIZING  —  HOW MANY DESKS DO YOU ACTUALLY NEED?</t>
  </si>
  <si>
    <t xml:space="preserve">Busiest day demand</t>
  </si>
  <si>
    <t xml:space="preserve">The most people in on any one day. Uses real check-ins where you recorded them, bookings where you didn't.</t>
  </si>
  <si>
    <t xml:space="preserve">Average daily demand</t>
  </si>
  <si>
    <t xml:space="preserve">Averaged across all 10 working days.</t>
  </si>
  <si>
    <t xml:space="preserve">Spare capacity you want at your busiest moment. Change it on the Setup tab.</t>
  </si>
  <si>
    <t xml:space="preserve">Desks you need</t>
  </si>
  <si>
    <t xml:space="preserve">Busiest day demand plus the buffer, rounded up.</t>
  </si>
  <si>
    <t xml:space="preserve">Desks you have</t>
  </si>
  <si>
    <t xml:space="preserve">From your desk list on the Setup tab.</t>
  </si>
  <si>
    <t xml:space="preserve">Difference</t>
  </si>
  <si>
    <t xml:space="preserve">Positive = you are short at peak. Negative = you are paying for desks nobody uses.</t>
  </si>
  <si>
    <t xml:space="preserve">  Based on 10 working days, and on check-ins being recorded honestly. Treat it as a direction, not a number to sign a lease on.</t>
  </si>
  <si>
    <t xml:space="preserve">  DAILY UTILISATION  —  DAY BY DAY</t>
  </si>
  <si>
    <t xml:space="preserve">Date</t>
  </si>
  <si>
    <t xml:space="preserve">Weekday</t>
  </si>
  <si>
    <t xml:space="preserve">Booked</t>
  </si>
  <si>
    <t xml:space="preserve">Demand</t>
  </si>
  <si>
    <t xml:space="preserve">Utilisation</t>
  </si>
  <si>
    <t xml:space="preserve">  Utilisation against desks set up</t>
  </si>
  <si>
    <t xml:space="preserve">TOTALS</t>
  </si>
  <si>
    <t xml:space="preserve">  Demand = people who showed, or bookings where no check-in was recorded.</t>
  </si>
  <si>
    <t xml:space="preserve">  UTILISATION BY WEEKDAY  —  THE SHAPE OF YOUR WEEK</t>
  </si>
  <si>
    <t xml:space="preserve">Avg booked</t>
  </si>
  <si>
    <t xml:space="preserve">Avg demand</t>
  </si>
  <si>
    <t xml:space="preserve">No-show rate</t>
  </si>
  <si>
    <t xml:space="preserve">  Averaged across both weeks</t>
  </si>
  <si>
    <t xml:space="preserve">Monday</t>
  </si>
  <si>
    <t xml:space="preserve">Tuesday</t>
  </si>
  <si>
    <t xml:space="preserve">Wednesday</t>
  </si>
  <si>
    <t xml:space="preserve">Thursday</t>
  </si>
  <si>
    <t xml:space="preserve">Friday</t>
  </si>
  <si>
    <t xml:space="preserve">  WHO BOOKED WHAT  —  2-WEEK TOTALS</t>
  </si>
  <si>
    <t xml:space="preserve">Employee</t>
  </si>
  <si>
    <t xml:space="preserve">  Days booked (out of 10)</t>
  </si>
  <si>
    <t xml:space="preserve">  DESK POPULARITY  —  WHICH DESKS ACTUALLY GET USED</t>
  </si>
  <si>
    <t xml:space="preserve">  A desk used 0–1 days in two weeks is a desk you are paying for and nobody wants. Reassign it, or turn it into collaboration space.</t>
  </si>
  <si>
    <t xml:space="preserve">  THIS DASHBOARD, WITHOUT THE UPKEEP</t>
  </si>
  <si>
    <t xml:space="preserve">  OfficeRnD Workplace measures real attendance, not intentions</t>
  </si>
  <si>
    <t xml:space="preserve">Helper sheet — do not edit. Delete nothing here or the other tabs will break.</t>
  </si>
  <si>
    <t xml:space="preserve">DayCol</t>
  </si>
  <si>
    <t xml:space="preserve">person</t>
  </si>
  <si>
    <t xml:space="preserve">d1</t>
  </si>
  <si>
    <t xml:space="preserve">d2</t>
  </si>
  <si>
    <t xml:space="preserve">d3</t>
  </si>
  <si>
    <t xml:space="preserve">d4</t>
  </si>
  <si>
    <t xml:space="preserve">d5</t>
  </si>
  <si>
    <t xml:space="preserve">d6</t>
  </si>
  <si>
    <t xml:space="preserve">d7</t>
  </si>
  <si>
    <t xml:space="preserve">d8</t>
  </si>
  <si>
    <t xml:space="preserve">d9</t>
  </si>
  <si>
    <t xml:space="preserve">d10</t>
  </si>
  <si>
    <t xml:space="preserve">days booked</t>
  </si>
  <si>
    <t xml:space="preserve">count on selected day</t>
  </si>
  <si>
    <t xml:space="preserve">in-office rank</t>
  </si>
  <si>
    <t xml:space="preserve">in flag</t>
  </si>
  <si>
    <t xml:space="preserve">showed</t>
  </si>
  <si>
    <t xml:space="preserve">no-shows</t>
  </si>
  <si>
    <t xml:space="preserve">no-show rate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</si>
</sst>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d&quot;, &quot;d\ mmm\ yyyy"/>
    <numFmt numFmtId="167" formatCode="0"/>
    <numFmt numFmtId="168" formatCode="0%"/>
    <numFmt numFmtId="169" formatCode="d\ mmm"/>
    <numFmt numFmtId="170" formatCode="0.0"/>
    <numFmt numFmtId="171" formatCode="ddd\ d\ mmm"/>
  </numFmts>
  <fonts count="5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FFFFFF"/>
      <name val="Arial"/>
      <family val="0"/>
      <charset val="1"/>
    </font>
    <font>
      <sz val="11"/>
      <color rgb="FFC7D8F5"/>
      <name val="Arial"/>
      <family val="0"/>
      <charset val="1"/>
    </font>
    <font>
      <sz val="10"/>
      <color rgb="FF9FBAEC"/>
      <name val="Arial"/>
      <family val="0"/>
      <charset val="1"/>
    </font>
    <font>
      <b val="true"/>
      <sz val="11"/>
      <color rgb="FF083C92"/>
      <name val="Arial"/>
      <family val="0"/>
      <charset val="1"/>
    </font>
    <font>
      <sz val="10"/>
      <color rgb="FF1B2733"/>
      <name val="Arial"/>
      <family val="0"/>
      <charset val="1"/>
    </font>
    <font>
      <b val="true"/>
      <sz val="14"/>
      <color rgb="FF2F6FED"/>
      <name val="Arial"/>
      <family val="0"/>
      <charset val="1"/>
    </font>
    <font>
      <b val="true"/>
      <sz val="10"/>
      <color rgb="FF7FA8F0"/>
      <name val="Arial"/>
      <family val="0"/>
      <charset val="1"/>
    </font>
    <font>
      <b val="true"/>
      <sz val="18"/>
      <color rgb="FFFFFFFF"/>
      <name val="Arial"/>
      <family val="0"/>
      <charset val="1"/>
    </font>
    <font>
      <sz val="10"/>
      <color rgb="FFDCE7FB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1"/>
      <color rgb="FF6FE3D4"/>
      <name val="Arial"/>
      <family val="0"/>
      <charset val="1"/>
    </font>
    <font>
      <sz val="9"/>
      <color rgb="FF9FBAEC"/>
      <name val="Arial"/>
      <family val="0"/>
      <charset val="1"/>
    </font>
    <font>
      <b val="true"/>
      <sz val="9"/>
      <color rgb="FF7FA8F0"/>
      <name val="Arial"/>
      <family val="0"/>
      <charset val="1"/>
    </font>
    <font>
      <sz val="10"/>
      <color rgb="FF2F6FED"/>
      <name val="Arial"/>
      <family val="0"/>
      <charset val="1"/>
    </font>
    <font>
      <sz val="9"/>
      <color rgb="FF5A6472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color rgb="FF5A6472"/>
      <name val="Arial"/>
      <family val="0"/>
      <charset val="1"/>
    </font>
    <font>
      <b val="true"/>
      <sz val="10"/>
      <color rgb="FF1B2733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83C9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C7D8F5"/>
      <name val="Arial"/>
      <family val="0"/>
      <charset val="1"/>
    </font>
    <font>
      <b val="true"/>
      <sz val="10"/>
      <color rgb="FFFFB27A"/>
      <name val="Arial"/>
      <family val="0"/>
      <charset val="1"/>
    </font>
    <font>
      <b val="true"/>
      <sz val="16"/>
      <color rgb="FF083C92"/>
      <name val="Arial"/>
      <family val="0"/>
      <charset val="1"/>
    </font>
    <font>
      <b val="true"/>
      <sz val="9"/>
      <color rgb="FF5A6472"/>
      <name val="Arial"/>
      <family val="0"/>
      <charset val="1"/>
    </font>
    <font>
      <sz val="8"/>
      <color rgb="FF5A6472"/>
      <name val="Arial"/>
      <family val="0"/>
      <charset val="1"/>
    </font>
    <font>
      <b val="true"/>
      <sz val="10"/>
      <color rgb="FF0B5D2E"/>
      <name val="Arial"/>
      <family val="0"/>
      <charset val="1"/>
    </font>
    <font>
      <b val="true"/>
      <sz val="11"/>
      <color rgb="FF0B5D2E"/>
      <name val="Arial"/>
      <family val="0"/>
      <charset val="1"/>
    </font>
    <font>
      <b val="true"/>
      <sz val="11"/>
      <color rgb="FF9B1C1C"/>
      <name val="Arial"/>
      <family val="0"/>
      <charset val="1"/>
    </font>
    <font>
      <b val="true"/>
      <sz val="10"/>
      <color rgb="FF8A5A00"/>
      <name val="Arial"/>
      <family val="0"/>
      <charset val="1"/>
    </font>
    <font>
      <b val="true"/>
      <sz val="11"/>
      <color rgb="FF8A5A00"/>
      <name val="Arial"/>
      <family val="0"/>
      <charset val="1"/>
    </font>
    <font>
      <b val="true"/>
      <sz val="10"/>
      <color rgb="FF9B1C1C"/>
      <name val="Arial"/>
      <family val="0"/>
      <charset val="1"/>
    </font>
    <font>
      <b val="true"/>
      <sz val="18"/>
      <color rgb="FF083C92"/>
      <name val="Arial"/>
      <family val="0"/>
      <charset val="1"/>
    </font>
    <font>
      <b val="true"/>
      <sz val="11"/>
      <color rgb="FF1B2733"/>
      <name val="Arial"/>
      <family val="0"/>
      <charset val="1"/>
    </font>
    <font>
      <b val="true"/>
      <sz val="12"/>
      <color rgb="FF0000FF"/>
      <name val="Arial"/>
      <family val="0"/>
      <charset val="1"/>
    </font>
    <font>
      <sz val="9"/>
      <color rgb="FF9B1C1C"/>
      <name val="Arial"/>
      <family val="0"/>
      <charset val="1"/>
    </font>
    <font>
      <b val="true"/>
      <sz val="9"/>
      <color rgb="FF1B3F8F"/>
      <name val="Arial"/>
      <family val="0"/>
      <charset val="1"/>
    </font>
    <font>
      <b val="true"/>
      <sz val="9"/>
      <color rgb="FF8A5A00"/>
      <name val="Arial"/>
      <family val="0"/>
      <charset val="1"/>
    </font>
    <font>
      <b val="true"/>
      <sz val="9"/>
      <color rgb="FF0B5D2E"/>
      <name val="Arial"/>
      <family val="0"/>
      <charset val="1"/>
    </font>
    <font>
      <b val="true"/>
      <sz val="9"/>
      <color rgb="FF9B1C1C"/>
      <name val="Arial"/>
      <family val="0"/>
      <charset val="1"/>
    </font>
    <font>
      <b val="true"/>
      <sz val="22"/>
      <color rgb="FF1B3F8F"/>
      <name val="Arial"/>
      <family val="0"/>
      <charset val="1"/>
    </font>
    <font>
      <b val="true"/>
      <sz val="22"/>
      <color rgb="FF5A6472"/>
      <name val="Arial"/>
      <family val="0"/>
      <charset val="1"/>
    </font>
    <font>
      <b val="true"/>
      <sz val="22"/>
      <color rgb="FF8A5A00"/>
      <name val="Arial"/>
      <family val="0"/>
      <charset val="1"/>
    </font>
    <font>
      <b val="true"/>
      <sz val="22"/>
      <color rgb="FF0B5D2E"/>
      <name val="Arial"/>
      <family val="0"/>
      <charset val="1"/>
    </font>
    <font>
      <b val="true"/>
      <sz val="22"/>
      <color rgb="FF9B1C1C"/>
      <name val="Arial"/>
      <family val="0"/>
      <charset val="1"/>
    </font>
    <font>
      <b val="true"/>
      <sz val="18"/>
      <color rgb="FF1B3F8F"/>
      <name val="Arial"/>
      <family val="0"/>
      <charset val="1"/>
    </font>
    <font>
      <b val="true"/>
      <sz val="18"/>
      <color rgb="FF0B5D2E"/>
      <name val="Arial"/>
      <family val="0"/>
      <charset val="1"/>
    </font>
    <font>
      <b val="true"/>
      <sz val="18"/>
      <color rgb="FF8A5A00"/>
      <name val="Arial"/>
      <family val="0"/>
      <charset val="1"/>
    </font>
    <font>
      <sz val="10"/>
      <color rgb="FF0B5D2E"/>
      <name val="Arial"/>
      <family val="0"/>
      <charset val="1"/>
    </font>
    <font>
      <sz val="10"/>
      <color rgb="FF9B1C1C"/>
      <name val="Arial"/>
      <family val="0"/>
      <charset val="1"/>
    </font>
    <font>
      <b val="true"/>
      <sz val="16"/>
      <color rgb="FFFFFFFF"/>
      <name val="Arial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083C92"/>
        <bgColor rgb="FF1B3F8F"/>
      </patternFill>
    </fill>
    <fill>
      <patternFill patternType="solid">
        <fgColor rgb="FFF4F7FB"/>
        <bgColor rgb="FFEBEFF4"/>
      </patternFill>
    </fill>
    <fill>
      <patternFill patternType="solid">
        <fgColor rgb="FFFF7A2F"/>
        <bgColor rgb="FFE08A17"/>
      </patternFill>
    </fill>
    <fill>
      <patternFill patternType="solid">
        <fgColor rgb="FFFFF3B0"/>
        <bgColor rgb="FFFDEDC8"/>
      </patternFill>
    </fill>
    <fill>
      <patternFill patternType="solid">
        <fgColor rgb="FFE7EEF9"/>
        <bgColor rgb="FFEBEFF4"/>
      </patternFill>
    </fill>
    <fill>
      <patternFill patternType="solid">
        <fgColor rgb="FF052866"/>
        <bgColor rgb="FF1B2733"/>
      </patternFill>
    </fill>
    <fill>
      <patternFill patternType="solid">
        <fgColor rgb="FFFFFFFF"/>
        <bgColor rgb="FFF4F7FB"/>
      </patternFill>
    </fill>
    <fill>
      <patternFill patternType="solid">
        <fgColor rgb="FFDCE9FE"/>
        <bgColor rgb="FFDCE7FB"/>
      </patternFill>
    </fill>
    <fill>
      <patternFill patternType="solid">
        <fgColor rgb="FFEBEFF4"/>
        <bgColor rgb="FFE7EEF9"/>
      </patternFill>
    </fill>
    <fill>
      <patternFill patternType="solid">
        <fgColor rgb="FFFDEDC8"/>
        <bgColor rgb="FFFFE9C7"/>
      </patternFill>
    </fill>
    <fill>
      <patternFill patternType="solid">
        <fgColor rgb="FFD3F0DE"/>
        <bgColor rgb="FFDCE7FB"/>
      </patternFill>
    </fill>
    <fill>
      <patternFill patternType="solid">
        <fgColor rgb="FFFBDDDD"/>
        <bgColor rgb="FFFFE9C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6DEE8"/>
      </left>
      <right style="thin">
        <color rgb="FFD6DEE8"/>
      </right>
      <top style="thin">
        <color rgb="FFD6DEE8"/>
      </top>
      <bottom style="thin">
        <color rgb="FFD6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2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1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3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3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3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1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5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7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8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9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9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1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3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4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1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3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3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2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1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34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ont>
        <name val="Arial"/>
        <charset val="1"/>
        <family val="0"/>
        <b val="1"/>
        <color rgb="FF9B1C1C"/>
        <sz val="10"/>
      </font>
      <fill>
        <patternFill>
          <bgColor rgb="FFFBDDDD"/>
        </patternFill>
      </fill>
    </dxf>
    <dxf>
      <font>
        <name val="Arial"/>
        <charset val="1"/>
        <family val="0"/>
        <color rgb="FF1B3F8F"/>
        <sz val="10"/>
      </font>
      <fill>
        <patternFill>
          <bgColor rgb="FFDCE9FE"/>
        </patternFill>
      </fill>
    </dxf>
    <dxf>
      <font>
        <name val="Arial"/>
        <charset val="1"/>
        <family val="0"/>
        <b val="1"/>
        <color rgb="FF8A5A00"/>
        <sz val="9"/>
      </font>
      <fill>
        <patternFill>
          <bgColor rgb="FFFFE9C7"/>
        </patternFill>
      </fill>
    </dxf>
    <dxf>
      <font>
        <name val="Arial"/>
        <charset val="1"/>
        <family val="0"/>
        <b val="1"/>
        <color rgb="FF8A5A00"/>
        <sz val="11"/>
      </font>
      <fill>
        <patternFill>
          <bgColor rgb="FFFDEDC8"/>
        </patternFill>
      </fill>
    </dxf>
    <dxf>
      <font>
        <name val="Arial"/>
        <charset val="1"/>
        <family val="0"/>
        <b val="1"/>
        <color rgb="FF9B1C1C"/>
        <sz val="10"/>
      </font>
    </dxf>
    <dxf>
      <fill>
        <patternFill>
          <bgColor rgb="FFEBEFF4"/>
        </patternFill>
      </fill>
    </dxf>
    <dxf>
      <font>
        <name val="Arial"/>
        <charset val="1"/>
        <family val="0"/>
        <color rgb="FF0B5D2E"/>
        <sz val="10"/>
      </font>
      <fill>
        <patternFill>
          <bgColor rgb="FFD3F0DE"/>
        </patternFill>
      </fill>
    </dxf>
    <dxf>
      <fill>
        <patternFill>
          <bgColor rgb="FFFDEDC8"/>
        </patternFill>
      </fill>
    </dxf>
    <dxf>
      <font>
        <name val="Arial"/>
        <charset val="1"/>
        <family val="0"/>
        <b val="1"/>
        <color rgb="FF5A6472"/>
        <sz val="9"/>
      </font>
      <fill>
        <patternFill>
          <bgColor rgb="FFEBEFF4"/>
        </patternFill>
      </fill>
    </dxf>
    <dxf>
      <font>
        <name val="Arial"/>
        <charset val="1"/>
        <family val="0"/>
        <b val="1"/>
        <color rgb="FF1B3F8F"/>
        <sz val="10"/>
      </font>
      <fill>
        <patternFill>
          <bgColor rgb="FFDCE9FE"/>
        </patternFill>
      </fill>
    </dxf>
    <dxf>
      <font>
        <name val="Arial"/>
        <charset val="1"/>
        <family val="0"/>
        <color rgb="FFD14343"/>
        <sz val="10"/>
      </font>
    </dxf>
    <dxf>
      <font>
        <name val="Arial"/>
        <charset val="1"/>
        <family val="0"/>
        <color rgb="FFE08A17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E9C7"/>
      <rgbColor rgb="FFFF00FF"/>
      <rgbColor rgb="FF00FFFF"/>
      <rgbColor rgb="FF800000"/>
      <rgbColor rgb="FF0B5D2E"/>
      <rgbColor rgb="FF000080"/>
      <rgbColor rgb="FF8A5A00"/>
      <rgbColor rgb="FF800080"/>
      <rgbColor rgb="FF008080"/>
      <rgbColor rgb="FFD6DEE8"/>
      <rgbColor rgb="FF808080"/>
      <rgbColor rgb="FF7FA8F0"/>
      <rgbColor rgb="FFD14343"/>
      <rgbColor rgb="FFFDEDC8"/>
      <rgbColor rgb="FFDCE9FE"/>
      <rgbColor rgb="FF660066"/>
      <rgbColor rgb="FFFF8080"/>
      <rgbColor rgb="FF083C92"/>
      <rgbColor rgb="FFC7D8F5"/>
      <rgbColor rgb="FF000080"/>
      <rgbColor rgb="FFFF00FF"/>
      <rgbColor rgb="FFEBEFF4"/>
      <rgbColor rgb="FF00FFFF"/>
      <rgbColor rgb="FF800080"/>
      <rgbColor rgb="FF800000"/>
      <rgbColor rgb="FF008080"/>
      <rgbColor rgb="FF0000FF"/>
      <rgbColor rgb="FF00CCFF"/>
      <rgbColor rgb="FFE7EEF9"/>
      <rgbColor rgb="FFD3F0DE"/>
      <rgbColor rgb="FFFFF3B0"/>
      <rgbColor rgb="FF9FBAEC"/>
      <rgbColor rgb="FFFBDDDD"/>
      <rgbColor rgb="FFDCE7FB"/>
      <rgbColor rgb="FFFFB27A"/>
      <rgbColor rgb="FF2F6FED"/>
      <rgbColor rgb="FF6FE3D4"/>
      <rgbColor rgb="FF99CC00"/>
      <rgbColor rgb="FFF4F7FB"/>
      <rgbColor rgb="FFE08A17"/>
      <rgbColor rgb="FFFF7A2F"/>
      <rgbColor rgb="FF5A6472"/>
      <rgbColor rgb="FF969696"/>
      <rgbColor rgb="FF052866"/>
      <rgbColor rgb="FF339966"/>
      <rgbColor rgb="FF003300"/>
      <rgbColor rgb="FF333300"/>
      <rgbColor rgb="FF9B1C1C"/>
      <rgbColor rgb="FF993366"/>
      <rgbColor rgb="FF1B3F8F"/>
      <rgbColor rgb="FF1B27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officernd.com/demo-hybrid/?utm_medium=product&amp;utm_source=blog-desk-template&amp;utm_campaign=hybrid-workplace-management-demo-desk-booking-template-excel" TargetMode="External"/><Relationship Id="rId2" Type="http://schemas.openxmlformats.org/officeDocument/2006/relationships/hyperlink" Target="https://www.officernd.com/workplace-management-software/?utm_medium=product&amp;utm_source=blog-desk-template&amp;utm_campaign=hybrid-workplace-management-product-content-desk-booking-template-excel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officernd.com/demo-hybrid/?utm_medium=product&amp;utm_source=blog-desk-template&amp;utm_campaign=hybrid-workplace-management-demo-desk-booking-template-excel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officernd.com/demo-hybrid/?utm_medium=product&amp;utm_source=blog-desk-template&amp;utm_campaign=hybrid-workplace-management-demo-desk-booking-template-excel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officernd.com/demo-hybrid/?utm_medium=product&amp;utm_source=blog-desk-template&amp;utm_campaign=hybrid-workplace-management-demo-desk-booking-template-excel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www.officernd.com/demo-hybrid/?utm_medium=product&amp;utm_source=blog-desk-template&amp;utm_campaign=hybrid-workplace-management-demo-desk-booking-template-excel" TargetMode="External"/><Relationship Id="rId2" Type="http://schemas.openxmlformats.org/officeDocument/2006/relationships/hyperlink" Target="https://www.officernd.com/demo-hybrid/?utm_medium=product&amp;utm_source=blog-desk-template&amp;utm_campaign=hybrid-workplace-management-demo-desk-booking-template-excel" TargetMode="External"/><Relationship Id="rId3" Type="http://schemas.openxmlformats.org/officeDocument/2006/relationships/hyperlink" Target="https://www.officernd.com/workplace-management-software/?utm_medium=product&amp;utm_source=blog-desk-template&amp;utm_campaign=hybrid-workplace-management-product-content-desk-booking-template-exce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3C92"/>
    <pageSetUpPr fitToPage="false"/>
  </sheetPr>
  <dimension ref="B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6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11" min="5" style="0" width="12"/>
    <col collapsed="false" customWidth="true" hidden="false" outlineLevel="0" max="12" min="12" style="0" width="2.5"/>
  </cols>
  <sheetData>
    <row r="1" customFormat="false" ht="7.5" hidden="false" customHeight="true" outlineLevel="0" collapsed="false"/>
    <row r="2" customFormat="false" ht="12" hidden="false" customHeight="true" outlineLevel="0" collapsed="false">
      <c r="B2" s="1"/>
      <c r="C2" s="1"/>
      <c r="D2" s="1"/>
      <c r="E2" s="1"/>
      <c r="F2" s="1"/>
      <c r="G2" s="1"/>
      <c r="H2" s="1"/>
      <c r="I2" s="1"/>
      <c r="J2" s="1"/>
      <c r="K2" s="1"/>
    </row>
    <row r="3" customFormat="false" ht="36" hidden="false" customHeight="true" outlineLevel="0" collapsed="false">
      <c r="B3" s="1"/>
      <c r="C3" s="2" t="s">
        <v>0</v>
      </c>
      <c r="D3" s="2"/>
      <c r="E3" s="2"/>
      <c r="F3" s="2"/>
      <c r="G3" s="2"/>
      <c r="H3" s="2"/>
      <c r="I3" s="2"/>
      <c r="J3" s="2"/>
      <c r="K3" s="2"/>
    </row>
    <row r="4" customFormat="false" ht="19.5" hidden="false" customHeight="true" outlineLevel="0" collapsed="false">
      <c r="B4" s="1"/>
      <c r="C4" s="3" t="s">
        <v>1</v>
      </c>
      <c r="D4" s="3"/>
      <c r="E4" s="3"/>
      <c r="F4" s="3"/>
      <c r="G4" s="3"/>
      <c r="H4" s="3"/>
      <c r="I4" s="3"/>
      <c r="J4" s="3"/>
      <c r="K4" s="3"/>
    </row>
    <row r="5" customFormat="false" ht="18" hidden="false" customHeight="true" outlineLevel="0" collapsed="false">
      <c r="B5" s="1"/>
      <c r="C5" s="4" t="s">
        <v>2</v>
      </c>
      <c r="D5" s="4"/>
      <c r="E5" s="4"/>
      <c r="F5" s="4"/>
      <c r="G5" s="4"/>
      <c r="H5" s="4"/>
      <c r="I5" s="4"/>
      <c r="J5" s="4"/>
      <c r="K5" s="4"/>
    </row>
    <row r="6" customFormat="false" ht="12" hidden="false" customHeight="true" outlineLevel="0" collapsed="false">
      <c r="B6" s="1"/>
      <c r="C6" s="1"/>
      <c r="D6" s="1"/>
      <c r="E6" s="1"/>
      <c r="F6" s="1"/>
      <c r="G6" s="1"/>
      <c r="H6" s="1"/>
      <c r="I6" s="1"/>
      <c r="J6" s="1"/>
      <c r="K6" s="1"/>
    </row>
    <row r="7" customFormat="false" ht="12" hidden="false" customHeight="true" outlineLevel="0" collapsed="false">
      <c r="B7" s="1"/>
      <c r="C7" s="1"/>
      <c r="D7" s="1"/>
      <c r="E7" s="1"/>
      <c r="F7" s="1"/>
      <c r="G7" s="1"/>
      <c r="H7" s="1"/>
      <c r="I7" s="1"/>
      <c r="J7" s="1"/>
      <c r="K7" s="1"/>
    </row>
    <row r="8" customFormat="false" ht="21.75" hidden="false" customHeight="true" outlineLevel="0" collapsed="false">
      <c r="B8" s="5" t="s">
        <v>3</v>
      </c>
      <c r="C8" s="5"/>
      <c r="D8" s="5"/>
      <c r="E8" s="5"/>
      <c r="F8" s="5"/>
      <c r="G8" s="5"/>
      <c r="H8" s="5"/>
      <c r="I8" s="5"/>
      <c r="J8" s="5"/>
      <c r="K8" s="5"/>
    </row>
    <row r="9" customFormat="false" ht="18" hidden="false" customHeight="true" outlineLevel="0" collapsed="false">
      <c r="B9" s="6" t="s">
        <v>4</v>
      </c>
      <c r="C9" s="6"/>
      <c r="D9" s="7" t="s">
        <v>5</v>
      </c>
      <c r="E9" s="7"/>
      <c r="F9" s="7"/>
      <c r="G9" s="7"/>
      <c r="H9" s="7"/>
      <c r="I9" s="7"/>
      <c r="J9" s="7"/>
      <c r="K9" s="7"/>
    </row>
    <row r="10" customFormat="false" ht="18" hidden="false" customHeight="true" outlineLevel="0" collapsed="false">
      <c r="B10" s="6" t="s">
        <v>6</v>
      </c>
      <c r="C10" s="6"/>
      <c r="D10" s="7" t="s">
        <v>7</v>
      </c>
      <c r="E10" s="7"/>
      <c r="F10" s="7"/>
      <c r="G10" s="7"/>
      <c r="H10" s="7"/>
      <c r="I10" s="7"/>
      <c r="J10" s="7"/>
      <c r="K10" s="7"/>
    </row>
    <row r="11" customFormat="false" ht="18" hidden="false" customHeight="true" outlineLevel="0" collapsed="false">
      <c r="B11" s="6" t="s">
        <v>8</v>
      </c>
      <c r="C11" s="6"/>
      <c r="D11" s="7" t="s">
        <v>9</v>
      </c>
      <c r="E11" s="7"/>
      <c r="F11" s="7"/>
      <c r="G11" s="7"/>
      <c r="H11" s="7"/>
      <c r="I11" s="7"/>
      <c r="J11" s="7"/>
      <c r="K11" s="7"/>
    </row>
    <row r="12" customFormat="false" ht="18" hidden="false" customHeight="true" outlineLevel="0" collapsed="false">
      <c r="B12" s="6" t="s">
        <v>10</v>
      </c>
      <c r="C12" s="6"/>
      <c r="D12" s="7" t="s">
        <v>11</v>
      </c>
      <c r="E12" s="7"/>
      <c r="F12" s="7"/>
      <c r="G12" s="7"/>
      <c r="H12" s="7"/>
      <c r="I12" s="7"/>
      <c r="J12" s="7"/>
      <c r="K12" s="7"/>
    </row>
    <row r="13" customFormat="false" ht="18" hidden="false" customHeight="true" outlineLevel="0" collapsed="false">
      <c r="B13" s="6" t="s">
        <v>12</v>
      </c>
      <c r="C13" s="6"/>
      <c r="D13" s="7" t="s">
        <v>13</v>
      </c>
      <c r="E13" s="7"/>
      <c r="F13" s="7"/>
      <c r="G13" s="7"/>
      <c r="H13" s="7"/>
      <c r="I13" s="7"/>
      <c r="J13" s="7"/>
      <c r="K13" s="7"/>
    </row>
    <row r="14" customFormat="false" ht="12" hidden="false" customHeight="true" outlineLevel="0" collapsed="false"/>
    <row r="15" customFormat="false" ht="21.75" hidden="false" customHeight="true" outlineLevel="0" collapsed="false">
      <c r="B15" s="5" t="s">
        <v>14</v>
      </c>
      <c r="C15" s="5"/>
      <c r="D15" s="5"/>
      <c r="E15" s="5"/>
      <c r="F15" s="5"/>
      <c r="G15" s="5"/>
      <c r="H15" s="5"/>
      <c r="I15" s="5"/>
      <c r="J15" s="5"/>
      <c r="K15" s="5"/>
    </row>
    <row r="16" customFormat="false" ht="19.5" hidden="false" customHeight="true" outlineLevel="0" collapsed="false">
      <c r="B16" s="8" t="s">
        <v>15</v>
      </c>
      <c r="C16" s="7" t="s">
        <v>16</v>
      </c>
      <c r="D16" s="7"/>
      <c r="E16" s="7"/>
      <c r="F16" s="7"/>
      <c r="G16" s="7"/>
      <c r="H16" s="7"/>
      <c r="I16" s="7"/>
      <c r="J16" s="7"/>
      <c r="K16" s="7"/>
    </row>
    <row r="17" customFormat="false" ht="19.5" hidden="false" customHeight="true" outlineLevel="0" collapsed="false">
      <c r="B17" s="8" t="s">
        <v>17</v>
      </c>
      <c r="C17" s="7" t="s">
        <v>18</v>
      </c>
      <c r="D17" s="7"/>
      <c r="E17" s="7"/>
      <c r="F17" s="7"/>
      <c r="G17" s="7"/>
      <c r="H17" s="7"/>
      <c r="I17" s="7"/>
      <c r="J17" s="7"/>
      <c r="K17" s="7"/>
    </row>
    <row r="18" customFormat="false" ht="19.5" hidden="false" customHeight="true" outlineLevel="0" collapsed="false">
      <c r="B18" s="8" t="s">
        <v>19</v>
      </c>
      <c r="C18" s="7" t="s">
        <v>20</v>
      </c>
      <c r="D18" s="7"/>
      <c r="E18" s="7"/>
      <c r="F18" s="7"/>
      <c r="G18" s="7"/>
      <c r="H18" s="7"/>
      <c r="I18" s="7"/>
      <c r="J18" s="7"/>
      <c r="K18" s="7"/>
    </row>
    <row r="19" customFormat="false" ht="19.5" hidden="false" customHeight="true" outlineLevel="0" collapsed="false">
      <c r="B19" s="8" t="s">
        <v>21</v>
      </c>
      <c r="C19" s="7" t="s">
        <v>22</v>
      </c>
      <c r="D19" s="7"/>
      <c r="E19" s="7"/>
      <c r="F19" s="7"/>
      <c r="G19" s="7"/>
      <c r="H19" s="7"/>
      <c r="I19" s="7"/>
      <c r="J19" s="7"/>
      <c r="K19" s="7"/>
    </row>
    <row r="20" customFormat="false" ht="13.5" hidden="false" customHeight="true" outlineLevel="0" collapsed="false"/>
    <row r="21" customFormat="false" ht="12" hidden="false" customHeight="true" outlineLevel="0" collapsed="false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customFormat="false" ht="18" hidden="false" customHeight="true" outlineLevel="0" collapsed="false">
      <c r="B22" s="1"/>
      <c r="C22" s="9" t="s">
        <v>23</v>
      </c>
      <c r="D22" s="9"/>
      <c r="E22" s="9"/>
      <c r="F22" s="9"/>
      <c r="G22" s="9"/>
      <c r="H22" s="9"/>
      <c r="I22" s="9"/>
      <c r="J22" s="9"/>
      <c r="K22" s="9"/>
    </row>
    <row r="23" customFormat="false" ht="25.5" hidden="false" customHeight="true" outlineLevel="0" collapsed="false">
      <c r="B23" s="1"/>
      <c r="C23" s="10" t="s">
        <v>24</v>
      </c>
      <c r="D23" s="10"/>
      <c r="E23" s="10"/>
      <c r="F23" s="10"/>
      <c r="G23" s="10"/>
      <c r="H23" s="10"/>
      <c r="I23" s="10"/>
      <c r="J23" s="10"/>
      <c r="K23" s="10"/>
    </row>
    <row r="24" customFormat="false" ht="15.75" hidden="false" customHeight="true" outlineLevel="0" collapsed="false">
      <c r="B24" s="1"/>
      <c r="C24" s="11" t="s">
        <v>25</v>
      </c>
      <c r="D24" s="11"/>
      <c r="E24" s="11"/>
      <c r="F24" s="11"/>
      <c r="G24" s="11"/>
      <c r="H24" s="11"/>
      <c r="I24" s="11"/>
      <c r="J24" s="11"/>
      <c r="K24" s="11"/>
    </row>
    <row r="25" customFormat="false" ht="15.75" hidden="false" customHeight="true" outlineLevel="0" collapsed="false">
      <c r="B25" s="1"/>
      <c r="C25" s="11"/>
      <c r="D25" s="11"/>
      <c r="E25" s="11"/>
      <c r="F25" s="11"/>
      <c r="G25" s="11"/>
      <c r="H25" s="11"/>
      <c r="I25" s="11"/>
      <c r="J25" s="11"/>
      <c r="K25" s="11"/>
    </row>
    <row r="26" customFormat="false" ht="30" hidden="false" customHeight="true" outlineLevel="0" collapsed="false">
      <c r="B26" s="1"/>
      <c r="C26" s="12" t="s">
        <v>26</v>
      </c>
      <c r="D26" s="12"/>
      <c r="E26" s="12"/>
      <c r="F26" s="12"/>
      <c r="G26" s="1"/>
      <c r="H26" s="13" t="s">
        <v>27</v>
      </c>
      <c r="I26" s="13"/>
      <c r="J26" s="13"/>
      <c r="K26" s="13"/>
    </row>
    <row r="27" customFormat="false" ht="15" hidden="false" customHeight="true" outlineLevel="0" collapsed="false">
      <c r="B27" s="1"/>
      <c r="C27" s="14" t="s">
        <v>28</v>
      </c>
      <c r="D27" s="14"/>
      <c r="E27" s="14"/>
      <c r="F27" s="14"/>
      <c r="G27" s="1"/>
      <c r="H27" s="14" t="s">
        <v>29</v>
      </c>
      <c r="I27" s="14"/>
      <c r="J27" s="14"/>
      <c r="K27" s="14"/>
    </row>
    <row r="28" customFormat="false" ht="18" hidden="false" customHeight="true" outlineLevel="0" collapsed="false">
      <c r="B28" s="1"/>
      <c r="C28" s="15" t="s">
        <v>30</v>
      </c>
      <c r="D28" s="15"/>
      <c r="E28" s="15"/>
      <c r="F28" s="15"/>
      <c r="G28" s="15"/>
      <c r="H28" s="15"/>
      <c r="I28" s="15"/>
      <c r="J28" s="15"/>
      <c r="K28" s="15"/>
    </row>
    <row r="29" customFormat="false" ht="12" hidden="false" customHeight="true" outlineLevel="0" collapsed="false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customFormat="false" ht="13.5" hidden="false" customHeight="true" outlineLevel="0" collapsed="false"/>
    <row r="31" customFormat="false" ht="21.75" hidden="false" customHeight="true" outlineLevel="0" collapsed="false">
      <c r="B31" s="5" t="s">
        <v>31</v>
      </c>
      <c r="C31" s="5"/>
      <c r="D31" s="5"/>
      <c r="E31" s="5"/>
      <c r="F31" s="5"/>
      <c r="G31" s="5"/>
      <c r="H31" s="5"/>
      <c r="I31" s="5"/>
      <c r="J31" s="5"/>
      <c r="K31" s="5"/>
    </row>
    <row r="32" customFormat="false" ht="16.5" hidden="false" customHeight="true" outlineLevel="0" collapsed="false">
      <c r="B32" s="16" t="s">
        <v>32</v>
      </c>
      <c r="C32" s="7" t="s">
        <v>33</v>
      </c>
      <c r="D32" s="7"/>
      <c r="E32" s="7"/>
      <c r="F32" s="7"/>
      <c r="G32" s="7"/>
      <c r="H32" s="7"/>
      <c r="I32" s="7"/>
      <c r="J32" s="7"/>
      <c r="K32" s="7"/>
    </row>
    <row r="33" customFormat="false" ht="16.5" hidden="false" customHeight="true" outlineLevel="0" collapsed="false">
      <c r="B33" s="16" t="s">
        <v>32</v>
      </c>
      <c r="C33" s="7" t="s">
        <v>34</v>
      </c>
      <c r="D33" s="7"/>
      <c r="E33" s="7"/>
      <c r="F33" s="7"/>
      <c r="G33" s="7"/>
      <c r="H33" s="7"/>
      <c r="I33" s="7"/>
      <c r="J33" s="7"/>
      <c r="K33" s="7"/>
    </row>
    <row r="34" customFormat="false" ht="16.5" hidden="false" customHeight="true" outlineLevel="0" collapsed="false">
      <c r="B34" s="16" t="s">
        <v>32</v>
      </c>
      <c r="C34" s="7" t="s">
        <v>35</v>
      </c>
      <c r="D34" s="7"/>
      <c r="E34" s="7"/>
      <c r="F34" s="7"/>
      <c r="G34" s="7"/>
      <c r="H34" s="7"/>
      <c r="I34" s="7"/>
      <c r="J34" s="7"/>
      <c r="K34" s="7"/>
    </row>
    <row r="35" customFormat="false" ht="16.5" hidden="false" customHeight="true" outlineLevel="0" collapsed="false">
      <c r="B35" s="16" t="s">
        <v>32</v>
      </c>
      <c r="C35" s="7" t="s">
        <v>36</v>
      </c>
      <c r="D35" s="7"/>
      <c r="E35" s="7"/>
      <c r="F35" s="7"/>
      <c r="G35" s="7"/>
      <c r="H35" s="7"/>
      <c r="I35" s="7"/>
      <c r="J35" s="7"/>
      <c r="K35" s="7"/>
    </row>
    <row r="36" customFormat="false" ht="16.5" hidden="false" customHeight="true" outlineLevel="0" collapsed="false">
      <c r="B36" s="16" t="s">
        <v>32</v>
      </c>
      <c r="C36" s="7" t="s">
        <v>37</v>
      </c>
      <c r="D36" s="7"/>
      <c r="E36" s="7"/>
      <c r="F36" s="7"/>
      <c r="G36" s="7"/>
      <c r="H36" s="7"/>
      <c r="I36" s="7"/>
      <c r="J36" s="7"/>
      <c r="K36" s="7"/>
    </row>
    <row r="37" customFormat="false" ht="13.5" hidden="false" customHeight="true" outlineLevel="0" collapsed="false"/>
    <row r="38" customFormat="false" ht="15" hidden="false" customHeight="true" outlineLevel="0" collapsed="false">
      <c r="B38" s="17" t="s">
        <v>38</v>
      </c>
      <c r="C38" s="17"/>
      <c r="D38" s="17"/>
      <c r="E38" s="17"/>
      <c r="F38" s="17"/>
      <c r="G38" s="17"/>
      <c r="H38" s="17"/>
      <c r="I38" s="17"/>
      <c r="J38" s="17"/>
      <c r="K38" s="17"/>
    </row>
  </sheetData>
  <mergeCells count="34">
    <mergeCell ref="C3:K3"/>
    <mergeCell ref="C4:K4"/>
    <mergeCell ref="C5:K5"/>
    <mergeCell ref="B8:K8"/>
    <mergeCell ref="B9:C9"/>
    <mergeCell ref="D9:K9"/>
    <mergeCell ref="B10:C10"/>
    <mergeCell ref="D10:K10"/>
    <mergeCell ref="B11:C11"/>
    <mergeCell ref="D11:K11"/>
    <mergeCell ref="B12:C12"/>
    <mergeCell ref="D12:K12"/>
    <mergeCell ref="B13:C13"/>
    <mergeCell ref="D13:K13"/>
    <mergeCell ref="B15:K15"/>
    <mergeCell ref="C16:K16"/>
    <mergeCell ref="C17:K17"/>
    <mergeCell ref="C18:K18"/>
    <mergeCell ref="C19:K19"/>
    <mergeCell ref="C22:K22"/>
    <mergeCell ref="C23:K23"/>
    <mergeCell ref="C24:K25"/>
    <mergeCell ref="C26:F26"/>
    <mergeCell ref="H26:K26"/>
    <mergeCell ref="C27:F27"/>
    <mergeCell ref="H27:K27"/>
    <mergeCell ref="C28:K28"/>
    <mergeCell ref="B31:K31"/>
    <mergeCell ref="C32:K32"/>
    <mergeCell ref="C33:K33"/>
    <mergeCell ref="C34:K34"/>
    <mergeCell ref="C35:K35"/>
    <mergeCell ref="C36:K36"/>
    <mergeCell ref="B38:K38"/>
  </mergeCells>
  <hyperlinks>
    <hyperlink ref="C26" r:id="rId1" display="►  BOOK A LIVE DEMO"/>
    <hyperlink ref="H26" r:id="rId2" display="See how desk booking works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F6FED"/>
    <pageSetUpPr fitToPage="false"/>
  </sheetPr>
  <dimension ref="B1:K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3" topLeftCell="A1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5"/>
    <col collapsed="false" customWidth="true" hidden="false" outlineLevel="0" max="3" min="3" style="0" width="22"/>
    <col collapsed="false" customWidth="true" hidden="false" outlineLevel="0" max="4" min="4" style="0" width="14"/>
    <col collapsed="false" customWidth="true" hidden="false" outlineLevel="0" max="5" min="5" style="0" width="24"/>
    <col collapsed="false" customWidth="true" hidden="false" outlineLevel="0" max="6" min="6" style="0" width="2"/>
    <col collapsed="false" customWidth="true" hidden="false" outlineLevel="0" max="7" min="7" style="0" width="5"/>
    <col collapsed="false" customWidth="true" hidden="false" outlineLevel="0" max="8" min="8" style="0" width="22"/>
    <col collapsed="false" customWidth="true" hidden="false" outlineLevel="0" max="9" min="9" style="0" width="16"/>
    <col collapsed="false" customWidth="true" hidden="false" outlineLevel="0" max="10" min="10" style="0" width="2"/>
    <col collapsed="false" customWidth="true" hidden="false" outlineLevel="0" max="11" min="11" style="0" width="30"/>
  </cols>
  <sheetData>
    <row r="1" customFormat="false" ht="30" hidden="false" customHeight="true" outlineLevel="0" collapsed="false">
      <c r="B1" s="18" t="s">
        <v>39</v>
      </c>
      <c r="C1" s="18"/>
      <c r="D1" s="18"/>
      <c r="E1" s="18"/>
      <c r="F1" s="18"/>
      <c r="G1" s="18"/>
      <c r="H1" s="18"/>
      <c r="I1" s="18"/>
    </row>
    <row r="2" customFormat="false" ht="9.75" hidden="false" customHeight="true" outlineLevel="0" collapsed="false"/>
    <row r="3" customFormat="false" ht="15.75" hidden="false" customHeight="true" outlineLevel="0" collapsed="false">
      <c r="B3" s="19" t="s">
        <v>40</v>
      </c>
      <c r="C3" s="19"/>
      <c r="D3" s="19"/>
      <c r="E3" s="19"/>
      <c r="F3" s="19"/>
      <c r="G3" s="19"/>
      <c r="H3" s="19"/>
      <c r="I3" s="19"/>
    </row>
    <row r="4" customFormat="false" ht="9.75" hidden="false" customHeight="true" outlineLevel="0" collapsed="false"/>
    <row r="5" customFormat="false" ht="21.75" hidden="false" customHeight="true" outlineLevel="0" collapsed="false">
      <c r="B5" s="5" t="s">
        <v>41</v>
      </c>
      <c r="C5" s="5"/>
      <c r="D5" s="5"/>
      <c r="E5" s="5"/>
      <c r="K5" s="20" t="s">
        <v>42</v>
      </c>
    </row>
    <row r="6" customFormat="false" ht="19.5" hidden="false" customHeight="true" outlineLevel="0" collapsed="false">
      <c r="B6" s="21" t="s">
        <v>43</v>
      </c>
      <c r="C6" s="21"/>
      <c r="D6" s="22" t="s">
        <v>44</v>
      </c>
      <c r="E6" s="23" t="s">
        <v>45</v>
      </c>
      <c r="K6" s="20"/>
    </row>
    <row r="7" customFormat="false" ht="19.5" hidden="false" customHeight="true" outlineLevel="0" collapsed="false">
      <c r="B7" s="21" t="s">
        <v>46</v>
      </c>
      <c r="C7" s="21"/>
      <c r="D7" s="24" t="n">
        <f aca="true">TODAY()-WEEKDAY(TODAY(),2)+1</f>
        <v>46237</v>
      </c>
      <c r="E7" s="23" t="s">
        <v>47</v>
      </c>
      <c r="K7" s="20"/>
    </row>
    <row r="8" customFormat="false" ht="19.5" hidden="false" customHeight="true" outlineLevel="0" collapsed="false">
      <c r="B8" s="21" t="s">
        <v>48</v>
      </c>
      <c r="C8" s="21"/>
      <c r="D8" s="25" t="n">
        <f aca="false">COUNTIF($C$14:$C$43,"?*")</f>
        <v>12</v>
      </c>
      <c r="E8" s="23" t="s">
        <v>49</v>
      </c>
      <c r="K8" s="20"/>
    </row>
    <row r="9" customFormat="false" ht="19.5" hidden="false" customHeight="true" outlineLevel="0" collapsed="false">
      <c r="B9" s="21" t="s">
        <v>50</v>
      </c>
      <c r="C9" s="21"/>
      <c r="D9" s="25" t="n">
        <f aca="false">COUNTIF($H$14:$H$53,"?*")</f>
        <v>20</v>
      </c>
      <c r="E9" s="23" t="s">
        <v>51</v>
      </c>
      <c r="K9" s="20"/>
    </row>
    <row r="10" customFormat="false" ht="19.5" hidden="false" customHeight="true" outlineLevel="0" collapsed="false">
      <c r="B10" s="21" t="s">
        <v>52</v>
      </c>
      <c r="C10" s="21"/>
      <c r="D10" s="26" t="n">
        <v>0.15</v>
      </c>
      <c r="E10" s="23" t="s">
        <v>53</v>
      </c>
      <c r="K10" s="20"/>
    </row>
    <row r="11" customFormat="false" ht="12" hidden="false" customHeight="true" outlineLevel="0" collapsed="false"/>
    <row r="12" customFormat="false" ht="21.75" hidden="false" customHeight="true" outlineLevel="0" collapsed="false">
      <c r="B12" s="5" t="s">
        <v>54</v>
      </c>
      <c r="C12" s="5"/>
      <c r="D12" s="5"/>
      <c r="E12" s="5"/>
      <c r="G12" s="5" t="s">
        <v>55</v>
      </c>
      <c r="H12" s="5"/>
      <c r="I12" s="5"/>
    </row>
    <row r="13" customFormat="false" ht="24" hidden="false" customHeight="true" outlineLevel="0" collapsed="false">
      <c r="B13" s="27" t="s">
        <v>56</v>
      </c>
      <c r="C13" s="28" t="s">
        <v>57</v>
      </c>
      <c r="D13" s="28" t="s">
        <v>58</v>
      </c>
      <c r="E13" s="28" t="s">
        <v>59</v>
      </c>
      <c r="G13" s="27" t="s">
        <v>56</v>
      </c>
      <c r="H13" s="28" t="s">
        <v>60</v>
      </c>
      <c r="I13" s="28" t="s">
        <v>61</v>
      </c>
    </row>
    <row r="14" customFormat="false" ht="18" hidden="false" customHeight="true" outlineLevel="0" collapsed="false">
      <c r="B14" s="29" t="n">
        <v>1</v>
      </c>
      <c r="C14" s="30" t="s">
        <v>62</v>
      </c>
      <c r="D14" s="30" t="s">
        <v>63</v>
      </c>
      <c r="E14" s="30" t="s">
        <v>64</v>
      </c>
      <c r="G14" s="29" t="n">
        <v>1</v>
      </c>
      <c r="H14" s="30" t="s">
        <v>65</v>
      </c>
      <c r="I14" s="30" t="s">
        <v>66</v>
      </c>
    </row>
    <row r="15" customFormat="false" ht="18" hidden="false" customHeight="true" outlineLevel="0" collapsed="false">
      <c r="B15" s="29" t="n">
        <v>2</v>
      </c>
      <c r="C15" s="30" t="s">
        <v>67</v>
      </c>
      <c r="D15" s="30" t="s">
        <v>63</v>
      </c>
      <c r="E15" s="30" t="s">
        <v>68</v>
      </c>
      <c r="G15" s="29" t="n">
        <v>2</v>
      </c>
      <c r="H15" s="30" t="s">
        <v>69</v>
      </c>
      <c r="I15" s="30" t="s">
        <v>66</v>
      </c>
    </row>
    <row r="16" customFormat="false" ht="18" hidden="false" customHeight="true" outlineLevel="0" collapsed="false">
      <c r="B16" s="29" t="n">
        <v>3</v>
      </c>
      <c r="C16" s="30" t="s">
        <v>70</v>
      </c>
      <c r="D16" s="30" t="s">
        <v>63</v>
      </c>
      <c r="E16" s="30" t="s">
        <v>71</v>
      </c>
      <c r="G16" s="29" t="n">
        <v>3</v>
      </c>
      <c r="H16" s="30" t="s">
        <v>72</v>
      </c>
      <c r="I16" s="30" t="s">
        <v>73</v>
      </c>
    </row>
    <row r="17" customFormat="false" ht="18" hidden="false" customHeight="true" outlineLevel="0" collapsed="false">
      <c r="B17" s="29" t="n">
        <v>4</v>
      </c>
      <c r="C17" s="30" t="s">
        <v>74</v>
      </c>
      <c r="D17" s="30" t="s">
        <v>63</v>
      </c>
      <c r="E17" s="30" t="s">
        <v>71</v>
      </c>
      <c r="G17" s="29" t="n">
        <v>4</v>
      </c>
      <c r="H17" s="30" t="s">
        <v>75</v>
      </c>
      <c r="I17" s="30" t="s">
        <v>73</v>
      </c>
    </row>
    <row r="18" customFormat="false" ht="18" hidden="false" customHeight="true" outlineLevel="0" collapsed="false">
      <c r="B18" s="29" t="n">
        <v>5</v>
      </c>
      <c r="C18" s="30" t="s">
        <v>76</v>
      </c>
      <c r="D18" s="30" t="s">
        <v>77</v>
      </c>
      <c r="E18" s="30" t="s">
        <v>68</v>
      </c>
      <c r="G18" s="29" t="n">
        <v>5</v>
      </c>
      <c r="H18" s="30" t="s">
        <v>78</v>
      </c>
      <c r="I18" s="30" t="s">
        <v>73</v>
      </c>
    </row>
    <row r="19" customFormat="false" ht="18" hidden="false" customHeight="true" outlineLevel="0" collapsed="false">
      <c r="B19" s="29" t="n">
        <v>6</v>
      </c>
      <c r="C19" s="30" t="s">
        <v>79</v>
      </c>
      <c r="D19" s="30" t="s">
        <v>77</v>
      </c>
      <c r="E19" s="30" t="s">
        <v>71</v>
      </c>
      <c r="G19" s="29" t="n">
        <v>6</v>
      </c>
      <c r="H19" s="30" t="s">
        <v>80</v>
      </c>
      <c r="I19" s="30" t="s">
        <v>81</v>
      </c>
    </row>
    <row r="20" customFormat="false" ht="18" hidden="false" customHeight="true" outlineLevel="0" collapsed="false">
      <c r="B20" s="29" t="n">
        <v>7</v>
      </c>
      <c r="C20" s="30" t="s">
        <v>82</v>
      </c>
      <c r="D20" s="30" t="s">
        <v>77</v>
      </c>
      <c r="E20" s="30" t="s">
        <v>71</v>
      </c>
      <c r="G20" s="29" t="n">
        <v>7</v>
      </c>
      <c r="H20" s="30" t="s">
        <v>83</v>
      </c>
      <c r="I20" s="30" t="s">
        <v>81</v>
      </c>
    </row>
    <row r="21" customFormat="false" ht="18" hidden="false" customHeight="true" outlineLevel="0" collapsed="false">
      <c r="B21" s="29" t="n">
        <v>8</v>
      </c>
      <c r="C21" s="30" t="s">
        <v>84</v>
      </c>
      <c r="D21" s="30" t="s">
        <v>77</v>
      </c>
      <c r="E21" s="30" t="s">
        <v>85</v>
      </c>
      <c r="G21" s="29" t="n">
        <v>8</v>
      </c>
      <c r="H21" s="30" t="s">
        <v>86</v>
      </c>
      <c r="I21" s="30" t="s">
        <v>87</v>
      </c>
    </row>
    <row r="22" customFormat="false" ht="18" hidden="false" customHeight="true" outlineLevel="0" collapsed="false">
      <c r="B22" s="29" t="n">
        <v>9</v>
      </c>
      <c r="C22" s="30" t="s">
        <v>88</v>
      </c>
      <c r="D22" s="30" t="s">
        <v>89</v>
      </c>
      <c r="E22" s="30" t="s">
        <v>71</v>
      </c>
      <c r="G22" s="29" t="n">
        <v>9</v>
      </c>
      <c r="H22" s="30" t="s">
        <v>90</v>
      </c>
      <c r="I22" s="30" t="s">
        <v>91</v>
      </c>
    </row>
    <row r="23" customFormat="false" ht="18" hidden="false" customHeight="true" outlineLevel="0" collapsed="false">
      <c r="B23" s="29" t="n">
        <v>10</v>
      </c>
      <c r="C23" s="30" t="s">
        <v>92</v>
      </c>
      <c r="D23" s="30" t="s">
        <v>89</v>
      </c>
      <c r="E23" s="30" t="s">
        <v>71</v>
      </c>
      <c r="G23" s="29" t="n">
        <v>10</v>
      </c>
      <c r="H23" s="30" t="s">
        <v>93</v>
      </c>
      <c r="I23" s="30" t="s">
        <v>91</v>
      </c>
    </row>
    <row r="24" customFormat="false" ht="18" hidden="false" customHeight="true" outlineLevel="0" collapsed="false">
      <c r="B24" s="29" t="n">
        <v>11</v>
      </c>
      <c r="C24" s="30" t="s">
        <v>94</v>
      </c>
      <c r="D24" s="30" t="s">
        <v>95</v>
      </c>
      <c r="E24" s="30" t="s">
        <v>64</v>
      </c>
      <c r="G24" s="29" t="n">
        <v>11</v>
      </c>
      <c r="H24" s="30" t="s">
        <v>96</v>
      </c>
      <c r="I24" s="30" t="s">
        <v>73</v>
      </c>
    </row>
    <row r="25" customFormat="false" ht="18" hidden="false" customHeight="true" outlineLevel="0" collapsed="false">
      <c r="B25" s="29" t="n">
        <v>12</v>
      </c>
      <c r="C25" s="30" t="s">
        <v>97</v>
      </c>
      <c r="D25" s="30" t="s">
        <v>95</v>
      </c>
      <c r="E25" s="30" t="s">
        <v>68</v>
      </c>
      <c r="G25" s="29" t="n">
        <v>12</v>
      </c>
      <c r="H25" s="30" t="s">
        <v>98</v>
      </c>
      <c r="I25" s="30" t="s">
        <v>81</v>
      </c>
    </row>
    <row r="26" customFormat="false" ht="18" hidden="false" customHeight="true" outlineLevel="0" collapsed="false">
      <c r="B26" s="29" t="n">
        <v>13</v>
      </c>
      <c r="C26" s="30"/>
      <c r="D26" s="30"/>
      <c r="E26" s="30"/>
      <c r="G26" s="29" t="n">
        <v>13</v>
      </c>
      <c r="H26" s="30" t="s">
        <v>99</v>
      </c>
      <c r="I26" s="30" t="s">
        <v>100</v>
      </c>
    </row>
    <row r="27" customFormat="false" ht="18" hidden="false" customHeight="true" outlineLevel="0" collapsed="false">
      <c r="B27" s="29" t="n">
        <v>14</v>
      </c>
      <c r="C27" s="30"/>
      <c r="D27" s="30"/>
      <c r="E27" s="30"/>
      <c r="G27" s="29" t="n">
        <v>14</v>
      </c>
      <c r="H27" s="30" t="s">
        <v>101</v>
      </c>
      <c r="I27" s="30" t="s">
        <v>73</v>
      </c>
    </row>
    <row r="28" customFormat="false" ht="18" hidden="false" customHeight="true" outlineLevel="0" collapsed="false">
      <c r="B28" s="29" t="n">
        <v>15</v>
      </c>
      <c r="C28" s="30"/>
      <c r="D28" s="30"/>
      <c r="E28" s="30"/>
      <c r="G28" s="29" t="n">
        <v>15</v>
      </c>
      <c r="H28" s="30" t="s">
        <v>102</v>
      </c>
      <c r="I28" s="30" t="s">
        <v>103</v>
      </c>
    </row>
    <row r="29" customFormat="false" ht="18" hidden="false" customHeight="true" outlineLevel="0" collapsed="false">
      <c r="B29" s="29" t="n">
        <v>16</v>
      </c>
      <c r="C29" s="30"/>
      <c r="D29" s="30"/>
      <c r="E29" s="30"/>
      <c r="G29" s="29" t="n">
        <v>16</v>
      </c>
      <c r="H29" s="30" t="s">
        <v>104</v>
      </c>
      <c r="I29" s="30" t="s">
        <v>105</v>
      </c>
    </row>
    <row r="30" customFormat="false" ht="18" hidden="false" customHeight="true" outlineLevel="0" collapsed="false">
      <c r="B30" s="29" t="n">
        <v>17</v>
      </c>
      <c r="C30" s="30"/>
      <c r="D30" s="30"/>
      <c r="E30" s="30"/>
      <c r="G30" s="29" t="n">
        <v>17</v>
      </c>
      <c r="H30" s="30" t="s">
        <v>106</v>
      </c>
      <c r="I30" s="30" t="s">
        <v>100</v>
      </c>
    </row>
    <row r="31" customFormat="false" ht="18" hidden="false" customHeight="true" outlineLevel="0" collapsed="false">
      <c r="B31" s="29" t="n">
        <v>18</v>
      </c>
      <c r="C31" s="30"/>
      <c r="D31" s="30"/>
      <c r="E31" s="30"/>
      <c r="G31" s="29" t="n">
        <v>18</v>
      </c>
      <c r="H31" s="30" t="s">
        <v>107</v>
      </c>
      <c r="I31" s="30" t="s">
        <v>105</v>
      </c>
    </row>
    <row r="32" customFormat="false" ht="18" hidden="false" customHeight="true" outlineLevel="0" collapsed="false">
      <c r="B32" s="29" t="n">
        <v>19</v>
      </c>
      <c r="C32" s="30"/>
      <c r="D32" s="30"/>
      <c r="E32" s="30"/>
      <c r="G32" s="29" t="n">
        <v>19</v>
      </c>
      <c r="H32" s="30" t="s">
        <v>108</v>
      </c>
      <c r="I32" s="30" t="s">
        <v>103</v>
      </c>
    </row>
    <row r="33" customFormat="false" ht="18" hidden="false" customHeight="true" outlineLevel="0" collapsed="false">
      <c r="B33" s="29" t="n">
        <v>20</v>
      </c>
      <c r="C33" s="30"/>
      <c r="D33" s="30"/>
      <c r="E33" s="30"/>
      <c r="G33" s="29" t="n">
        <v>20</v>
      </c>
      <c r="H33" s="30" t="s">
        <v>109</v>
      </c>
      <c r="I33" s="30" t="s">
        <v>66</v>
      </c>
    </row>
    <row r="34" customFormat="false" ht="18" hidden="false" customHeight="true" outlineLevel="0" collapsed="false">
      <c r="B34" s="29" t="n">
        <v>21</v>
      </c>
      <c r="C34" s="30"/>
      <c r="D34" s="30"/>
      <c r="E34" s="30"/>
      <c r="G34" s="29" t="n">
        <v>21</v>
      </c>
      <c r="H34" s="30"/>
      <c r="I34" s="30"/>
    </row>
    <row r="35" customFormat="false" ht="18" hidden="false" customHeight="true" outlineLevel="0" collapsed="false">
      <c r="B35" s="29" t="n">
        <v>22</v>
      </c>
      <c r="C35" s="30"/>
      <c r="D35" s="30"/>
      <c r="E35" s="30"/>
      <c r="G35" s="29" t="n">
        <v>22</v>
      </c>
      <c r="H35" s="30"/>
      <c r="I35" s="30"/>
    </row>
    <row r="36" customFormat="false" ht="18" hidden="false" customHeight="true" outlineLevel="0" collapsed="false">
      <c r="B36" s="29" t="n">
        <v>23</v>
      </c>
      <c r="C36" s="30"/>
      <c r="D36" s="30"/>
      <c r="E36" s="30"/>
      <c r="G36" s="29" t="n">
        <v>23</v>
      </c>
      <c r="H36" s="30"/>
      <c r="I36" s="30"/>
    </row>
    <row r="37" customFormat="false" ht="18" hidden="false" customHeight="true" outlineLevel="0" collapsed="false">
      <c r="B37" s="29" t="n">
        <v>24</v>
      </c>
      <c r="C37" s="30"/>
      <c r="D37" s="30"/>
      <c r="E37" s="30"/>
      <c r="G37" s="29" t="n">
        <v>24</v>
      </c>
      <c r="H37" s="30"/>
      <c r="I37" s="30"/>
    </row>
    <row r="38" customFormat="false" ht="18" hidden="false" customHeight="true" outlineLevel="0" collapsed="false">
      <c r="B38" s="29" t="n">
        <v>25</v>
      </c>
      <c r="C38" s="30"/>
      <c r="D38" s="30"/>
      <c r="E38" s="30"/>
      <c r="G38" s="29" t="n">
        <v>25</v>
      </c>
      <c r="H38" s="30"/>
      <c r="I38" s="30"/>
    </row>
    <row r="39" customFormat="false" ht="18" hidden="false" customHeight="true" outlineLevel="0" collapsed="false">
      <c r="B39" s="29" t="n">
        <v>26</v>
      </c>
      <c r="C39" s="30"/>
      <c r="D39" s="30"/>
      <c r="E39" s="30"/>
      <c r="G39" s="29" t="n">
        <v>26</v>
      </c>
      <c r="H39" s="30"/>
      <c r="I39" s="30"/>
    </row>
    <row r="40" customFormat="false" ht="18" hidden="false" customHeight="true" outlineLevel="0" collapsed="false">
      <c r="B40" s="29" t="n">
        <v>27</v>
      </c>
      <c r="C40" s="30"/>
      <c r="D40" s="30"/>
      <c r="E40" s="30"/>
      <c r="G40" s="29" t="n">
        <v>27</v>
      </c>
      <c r="H40" s="30"/>
      <c r="I40" s="30"/>
    </row>
    <row r="41" customFormat="false" ht="18" hidden="false" customHeight="true" outlineLevel="0" collapsed="false">
      <c r="B41" s="29" t="n">
        <v>28</v>
      </c>
      <c r="C41" s="30"/>
      <c r="D41" s="30"/>
      <c r="E41" s="30"/>
      <c r="G41" s="29" t="n">
        <v>28</v>
      </c>
      <c r="H41" s="30"/>
      <c r="I41" s="30"/>
    </row>
    <row r="42" customFormat="false" ht="18" hidden="false" customHeight="true" outlineLevel="0" collapsed="false">
      <c r="B42" s="29" t="n">
        <v>29</v>
      </c>
      <c r="C42" s="30"/>
      <c r="D42" s="30"/>
      <c r="E42" s="30"/>
      <c r="G42" s="29" t="n">
        <v>29</v>
      </c>
      <c r="H42" s="30"/>
      <c r="I42" s="30"/>
    </row>
    <row r="43" customFormat="false" ht="18" hidden="false" customHeight="true" outlineLevel="0" collapsed="false">
      <c r="B43" s="29" t="n">
        <v>30</v>
      </c>
      <c r="C43" s="30"/>
      <c r="D43" s="30"/>
      <c r="E43" s="30"/>
      <c r="G43" s="29" t="n">
        <v>30</v>
      </c>
      <c r="H43" s="30"/>
      <c r="I43" s="30"/>
    </row>
    <row r="44" customFormat="false" ht="18" hidden="false" customHeight="true" outlineLevel="0" collapsed="false">
      <c r="G44" s="29" t="n">
        <v>31</v>
      </c>
      <c r="H44" s="30"/>
      <c r="I44" s="30"/>
    </row>
    <row r="45" customFormat="false" ht="15.75" hidden="false" customHeight="true" outlineLevel="0" collapsed="false">
      <c r="C45" s="17" t="s">
        <v>110</v>
      </c>
      <c r="D45" s="17"/>
      <c r="E45" s="17"/>
      <c r="G45" s="29" t="n">
        <v>32</v>
      </c>
      <c r="H45" s="30"/>
      <c r="I45" s="30"/>
    </row>
    <row r="46" customFormat="false" ht="18" hidden="false" customHeight="true" outlineLevel="0" collapsed="false">
      <c r="G46" s="29" t="n">
        <v>33</v>
      </c>
      <c r="H46" s="30"/>
      <c r="I46" s="30"/>
    </row>
    <row r="47" customFormat="false" ht="18" hidden="false" customHeight="true" outlineLevel="0" collapsed="false">
      <c r="G47" s="29" t="n">
        <v>34</v>
      </c>
      <c r="H47" s="30"/>
      <c r="I47" s="30"/>
    </row>
    <row r="48" customFormat="false" ht="18" hidden="false" customHeight="true" outlineLevel="0" collapsed="false">
      <c r="G48" s="29" t="n">
        <v>35</v>
      </c>
      <c r="H48" s="30"/>
      <c r="I48" s="30"/>
    </row>
    <row r="49" customFormat="false" ht="18" hidden="false" customHeight="true" outlineLevel="0" collapsed="false">
      <c r="G49" s="29" t="n">
        <v>36</v>
      </c>
      <c r="H49" s="30"/>
      <c r="I49" s="30"/>
    </row>
    <row r="50" customFormat="false" ht="18" hidden="false" customHeight="true" outlineLevel="0" collapsed="false">
      <c r="G50" s="29" t="n">
        <v>37</v>
      </c>
      <c r="H50" s="30"/>
      <c r="I50" s="30"/>
    </row>
    <row r="51" customFormat="false" ht="18" hidden="false" customHeight="true" outlineLevel="0" collapsed="false">
      <c r="G51" s="29" t="n">
        <v>38</v>
      </c>
      <c r="H51" s="30"/>
      <c r="I51" s="30"/>
    </row>
    <row r="52" customFormat="false" ht="18" hidden="false" customHeight="true" outlineLevel="0" collapsed="false">
      <c r="G52" s="29" t="n">
        <v>39</v>
      </c>
      <c r="H52" s="30"/>
      <c r="I52" s="30"/>
    </row>
    <row r="53" customFormat="false" ht="18" hidden="false" customHeight="true" outlineLevel="0" collapsed="false">
      <c r="G53" s="29" t="n">
        <v>40</v>
      </c>
      <c r="H53" s="30"/>
      <c r="I53" s="30"/>
    </row>
    <row r="55" customFormat="false" ht="15.75" hidden="false" customHeight="true" outlineLevel="0" collapsed="false">
      <c r="H55" s="17" t="s">
        <v>111</v>
      </c>
      <c r="I55" s="17"/>
    </row>
  </sheetData>
  <mergeCells count="13">
    <mergeCell ref="B1:I1"/>
    <mergeCell ref="B3:I3"/>
    <mergeCell ref="B5:E5"/>
    <mergeCell ref="K5:K10"/>
    <mergeCell ref="B6:C6"/>
    <mergeCell ref="B7:C7"/>
    <mergeCell ref="B8:C8"/>
    <mergeCell ref="B9:C9"/>
    <mergeCell ref="B10:C10"/>
    <mergeCell ref="B12:E12"/>
    <mergeCell ref="G12:I12"/>
    <mergeCell ref="C45:E45"/>
    <mergeCell ref="H55:I5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5D2E"/>
    <pageSetUpPr fitToPage="false"/>
  </sheetPr>
  <dimension ref="A1:O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7" topLeftCell="D8" activePane="bottomRight" state="frozen"/>
      <selection pane="topLeft" activeCell="A1" activeCellId="0" sqref="A1"/>
      <selection pane="topRight" activeCell="D1" activeCellId="0" sqref="D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8"/>
    <col collapsed="false" customWidth="true" hidden="false" outlineLevel="0" max="3" min="3" style="0" width="13"/>
    <col collapsed="false" customWidth="true" hidden="false" outlineLevel="0" max="13" min="4" style="0" width="15"/>
    <col collapsed="false" customWidth="true" hidden="false" outlineLevel="0" max="14" min="14" style="0" width="12"/>
    <col collapsed="false" customWidth="true" hidden="false" outlineLevel="0" max="15" min="15" style="0" width="10"/>
    <col collapsed="false" customWidth="true" hidden="false" outlineLevel="0" max="16" min="16" style="0" width="3"/>
  </cols>
  <sheetData>
    <row r="1" customFormat="false" ht="24" hidden="false" customHeight="true" outlineLevel="0" collapsed="false">
      <c r="A1" s="31" t="s">
        <v>112</v>
      </c>
      <c r="B1" s="31"/>
      <c r="C1" s="31"/>
      <c r="D1" s="31"/>
      <c r="E1" s="31"/>
      <c r="F1" s="31"/>
      <c r="G1" s="31"/>
      <c r="H1" s="31"/>
      <c r="I1" s="32" t="s">
        <v>113</v>
      </c>
      <c r="J1" s="32"/>
      <c r="K1" s="32"/>
      <c r="L1" s="32"/>
      <c r="M1" s="32"/>
      <c r="N1" s="32"/>
      <c r="O1" s="32"/>
    </row>
    <row r="2" customFormat="false" ht="25.5" hidden="false" customHeight="true" outlineLevel="0" collapsed="false">
      <c r="A2" s="33" t="s">
        <v>114</v>
      </c>
      <c r="B2" s="33"/>
      <c r="C2" s="33"/>
      <c r="D2" s="33"/>
      <c r="E2" s="33"/>
      <c r="F2" s="33"/>
      <c r="G2" s="33"/>
      <c r="H2" s="33"/>
      <c r="I2" s="34" t="s">
        <v>115</v>
      </c>
      <c r="J2" s="34"/>
      <c r="K2" s="34"/>
      <c r="L2" s="34"/>
      <c r="M2" s="34"/>
      <c r="N2" s="34"/>
      <c r="O2" s="34"/>
    </row>
    <row r="3" customFormat="false" ht="19.5" hidden="false" customHeight="true" outlineLevel="0" collapsed="false">
      <c r="A3" s="35"/>
      <c r="B3" s="28" t="s">
        <v>116</v>
      </c>
      <c r="C3" s="28"/>
      <c r="D3" s="36" t="s">
        <v>117</v>
      </c>
      <c r="E3" s="36"/>
      <c r="F3" s="36"/>
      <c r="G3" s="36"/>
      <c r="H3" s="36"/>
      <c r="I3" s="36" t="s">
        <v>118</v>
      </c>
      <c r="J3" s="36"/>
      <c r="K3" s="36"/>
      <c r="L3" s="36"/>
      <c r="M3" s="36"/>
      <c r="N3" s="36" t="s">
        <v>119</v>
      </c>
      <c r="O3" s="36"/>
    </row>
    <row r="4" customFormat="false" ht="19.5" hidden="false" customHeight="true" outlineLevel="0" collapsed="false">
      <c r="A4" s="35"/>
      <c r="B4" s="28" t="s">
        <v>57</v>
      </c>
      <c r="C4" s="28" t="s">
        <v>58</v>
      </c>
      <c r="D4" s="27" t="str">
        <f aca="false">TEXT(D5,"ddd")</f>
        <v>Mon</v>
      </c>
      <c r="E4" s="27" t="str">
        <f aca="false">TEXT(E5,"ddd")</f>
        <v>Tue</v>
      </c>
      <c r="F4" s="27" t="str">
        <f aca="false">TEXT(F5,"ddd")</f>
        <v>Wed</v>
      </c>
      <c r="G4" s="27" t="str">
        <f aca="false">TEXT(G5,"ddd")</f>
        <v>Thu</v>
      </c>
      <c r="H4" s="27" t="str">
        <f aca="false">TEXT(H5,"ddd")</f>
        <v>Fri</v>
      </c>
      <c r="I4" s="27" t="str">
        <f aca="false">TEXT(I5,"ddd")</f>
        <v>Mon</v>
      </c>
      <c r="J4" s="27" t="str">
        <f aca="false">TEXT(J5,"ddd")</f>
        <v>Tue</v>
      </c>
      <c r="K4" s="27" t="str">
        <f aca="false">TEXT(K5,"ddd")</f>
        <v>Wed</v>
      </c>
      <c r="L4" s="27" t="str">
        <f aca="false">TEXT(L5,"ddd")</f>
        <v>Thu</v>
      </c>
      <c r="M4" s="27" t="str">
        <f aca="false">TEXT(M5,"ddd")</f>
        <v>Fri</v>
      </c>
      <c r="N4" s="27" t="s">
        <v>120</v>
      </c>
      <c r="O4" s="27" t="s">
        <v>121</v>
      </c>
    </row>
    <row r="5" customFormat="false" ht="18" hidden="false" customHeight="true" outlineLevel="0" collapsed="false">
      <c r="A5" s="35"/>
      <c r="B5" s="37" t="s">
        <v>122</v>
      </c>
      <c r="C5" s="37"/>
      <c r="D5" s="38" t="n">
        <f aca="false">ScheduleStart</f>
        <v>46237</v>
      </c>
      <c r="E5" s="38" t="n">
        <f aca="false">D5+1</f>
        <v>46238</v>
      </c>
      <c r="F5" s="38" t="n">
        <f aca="false">E5+1</f>
        <v>46239</v>
      </c>
      <c r="G5" s="38" t="n">
        <f aca="false">F5+1</f>
        <v>46240</v>
      </c>
      <c r="H5" s="38" t="n">
        <f aca="false">G5+1</f>
        <v>46241</v>
      </c>
      <c r="I5" s="38" t="n">
        <f aca="false">H5+3</f>
        <v>46244</v>
      </c>
      <c r="J5" s="38" t="n">
        <f aca="false">I5+1</f>
        <v>46245</v>
      </c>
      <c r="K5" s="38" t="n">
        <f aca="false">J5+1</f>
        <v>46246</v>
      </c>
      <c r="L5" s="38" t="n">
        <f aca="false">K5+1</f>
        <v>46247</v>
      </c>
      <c r="M5" s="38" t="n">
        <f aca="false">L5+1</f>
        <v>46248</v>
      </c>
      <c r="N5" s="39"/>
      <c r="O5" s="39"/>
    </row>
    <row r="6" customFormat="false" ht="21" hidden="false" customHeight="true" outlineLevel="0" collapsed="false">
      <c r="A6" s="40" t="s">
        <v>123</v>
      </c>
      <c r="B6" s="40"/>
      <c r="C6" s="40"/>
      <c r="D6" s="41" t="n">
        <f aca="false">COUNTIF(D$8:D$37,"?*")</f>
        <v>6</v>
      </c>
      <c r="E6" s="41" t="n">
        <f aca="false">COUNTIF(E$8:E$37,"?*")</f>
        <v>10</v>
      </c>
      <c r="F6" s="41" t="n">
        <f aca="false">COUNTIF(F$8:F$37,"?*")</f>
        <v>7</v>
      </c>
      <c r="G6" s="41" t="n">
        <f aca="false">COUNTIF(G$8:G$37,"?*")</f>
        <v>9</v>
      </c>
      <c r="H6" s="41" t="n">
        <f aca="false">COUNTIF(H$8:H$37,"?*")</f>
        <v>3</v>
      </c>
      <c r="I6" s="41" t="n">
        <f aca="false">COUNTIF(I$8:I$37,"?*")</f>
        <v>6</v>
      </c>
      <c r="J6" s="41" t="n">
        <f aca="false">COUNTIF(J$8:J$37,"?*")</f>
        <v>11</v>
      </c>
      <c r="K6" s="41" t="n">
        <f aca="false">COUNTIF(K$8:K$37,"?*")</f>
        <v>8</v>
      </c>
      <c r="L6" s="41" t="n">
        <f aca="false">COUNTIF(L$8:L$37,"?*")</f>
        <v>9</v>
      </c>
      <c r="M6" s="41" t="n">
        <f aca="false">COUNTIF(M$8:M$37,"?*")</f>
        <v>4</v>
      </c>
      <c r="N6" s="41" t="n">
        <f aca="false">SUM(D6:M6)</f>
        <v>73</v>
      </c>
      <c r="O6" s="42" t="n">
        <f aca="false">IF(TotalDesks=0,0,N6/(TotalDesks*10))</f>
        <v>0.608333333333333</v>
      </c>
    </row>
    <row r="7" customFormat="false" ht="21" hidden="false" customHeight="true" outlineLevel="0" collapsed="false">
      <c r="A7" s="40" t="s">
        <v>124</v>
      </c>
      <c r="B7" s="40"/>
      <c r="C7" s="40"/>
      <c r="D7" s="43" t="n">
        <f aca="false">TotalDesks-D6</f>
        <v>6</v>
      </c>
      <c r="E7" s="43" t="n">
        <f aca="false">TotalDesks-E6</f>
        <v>2</v>
      </c>
      <c r="F7" s="43" t="n">
        <f aca="false">TotalDesks-F6</f>
        <v>5</v>
      </c>
      <c r="G7" s="43" t="n">
        <f aca="false">TotalDesks-G6</f>
        <v>3</v>
      </c>
      <c r="H7" s="43" t="n">
        <f aca="false">TotalDesks-H6</f>
        <v>9</v>
      </c>
      <c r="I7" s="43" t="n">
        <f aca="false">TotalDesks-I6</f>
        <v>6</v>
      </c>
      <c r="J7" s="43" t="n">
        <f aca="false">TotalDesks-J6</f>
        <v>1</v>
      </c>
      <c r="K7" s="43" t="n">
        <f aca="false">TotalDesks-K6</f>
        <v>4</v>
      </c>
      <c r="L7" s="43" t="n">
        <f aca="false">TotalDesks-L6</f>
        <v>3</v>
      </c>
      <c r="M7" s="43" t="n">
        <f aca="false">TotalDesks-M6</f>
        <v>8</v>
      </c>
      <c r="N7" s="44" t="s">
        <v>125</v>
      </c>
      <c r="O7" s="44"/>
    </row>
    <row r="8" customFormat="false" ht="18" hidden="false" customHeight="true" outlineLevel="0" collapsed="false">
      <c r="A8" s="45" t="n">
        <v>1</v>
      </c>
      <c r="B8" s="46" t="str">
        <f aca="false">IF(Setup!C14="","",Setup!C14)</f>
        <v>D1</v>
      </c>
      <c r="C8" s="47" t="str">
        <f aca="false">IF(Setup!D14="","",Setup!D14)</f>
        <v>North</v>
      </c>
      <c r="D8" s="48"/>
      <c r="E8" s="48" t="s">
        <v>65</v>
      </c>
      <c r="F8" s="48"/>
      <c r="G8" s="48" t="s">
        <v>65</v>
      </c>
      <c r="H8" s="48"/>
      <c r="I8" s="48"/>
      <c r="J8" s="48" t="s">
        <v>65</v>
      </c>
      <c r="K8" s="48"/>
      <c r="L8" s="48" t="s">
        <v>65</v>
      </c>
      <c r="M8" s="48"/>
      <c r="N8" s="49" t="n">
        <f aca="false">IF($B8="","",COUNTIF(D8:M8,"?*"))</f>
        <v>4</v>
      </c>
      <c r="O8" s="50" t="n">
        <f aca="false">IF($B8="","",N8/10)</f>
        <v>0.4</v>
      </c>
    </row>
    <row r="9" customFormat="false" ht="18" hidden="false" customHeight="true" outlineLevel="0" collapsed="false">
      <c r="A9" s="45" t="n">
        <v>2</v>
      </c>
      <c r="B9" s="46" t="str">
        <f aca="false">IF(Setup!C15="","",Setup!C15)</f>
        <v>D2</v>
      </c>
      <c r="C9" s="47" t="str">
        <f aca="false">IF(Setup!D15="","",Setup!D15)</f>
        <v>North</v>
      </c>
      <c r="D9" s="48"/>
      <c r="E9" s="48" t="s">
        <v>69</v>
      </c>
      <c r="F9" s="48" t="s">
        <v>69</v>
      </c>
      <c r="G9" s="48"/>
      <c r="H9" s="48"/>
      <c r="I9" s="48"/>
      <c r="J9" s="48" t="s">
        <v>69</v>
      </c>
      <c r="K9" s="48" t="s">
        <v>69</v>
      </c>
      <c r="L9" s="48"/>
      <c r="M9" s="48"/>
      <c r="N9" s="49" t="n">
        <f aca="false">IF($B9="","",COUNTIF(D9:M9,"?*"))</f>
        <v>4</v>
      </c>
      <c r="O9" s="50" t="n">
        <f aca="false">IF($B9="","",N9/10)</f>
        <v>0.4</v>
      </c>
    </row>
    <row r="10" customFormat="false" ht="18" hidden="false" customHeight="true" outlineLevel="0" collapsed="false">
      <c r="A10" s="45" t="n">
        <v>3</v>
      </c>
      <c r="B10" s="46" t="str">
        <f aca="false">IF(Setup!C16="","",Setup!C16)</f>
        <v>D3</v>
      </c>
      <c r="C10" s="47" t="str">
        <f aca="false">IF(Setup!D16="","",Setup!D16)</f>
        <v>North</v>
      </c>
      <c r="D10" s="48" t="s">
        <v>72</v>
      </c>
      <c r="E10" s="48" t="s">
        <v>72</v>
      </c>
      <c r="F10" s="48" t="s">
        <v>101</v>
      </c>
      <c r="G10" s="48" t="s">
        <v>102</v>
      </c>
      <c r="H10" s="48"/>
      <c r="I10" s="48" t="s">
        <v>72</v>
      </c>
      <c r="J10" s="48" t="s">
        <v>72</v>
      </c>
      <c r="K10" s="48" t="s">
        <v>101</v>
      </c>
      <c r="L10" s="48" t="s">
        <v>102</v>
      </c>
      <c r="M10" s="48"/>
      <c r="N10" s="49" t="n">
        <f aca="false">IF($B10="","",COUNTIF(D10:M10,"?*"))</f>
        <v>8</v>
      </c>
      <c r="O10" s="50" t="n">
        <f aca="false">IF($B10="","",N10/10)</f>
        <v>0.8</v>
      </c>
    </row>
    <row r="11" customFormat="false" ht="18" hidden="false" customHeight="true" outlineLevel="0" collapsed="false">
      <c r="A11" s="45" t="n">
        <v>4</v>
      </c>
      <c r="B11" s="46" t="str">
        <f aca="false">IF(Setup!C17="","",Setup!C17)</f>
        <v>D4</v>
      </c>
      <c r="C11" s="47" t="str">
        <f aca="false">IF(Setup!D17="","",Setup!D17)</f>
        <v>North</v>
      </c>
      <c r="D11" s="48" t="s">
        <v>104</v>
      </c>
      <c r="E11" s="48" t="s">
        <v>75</v>
      </c>
      <c r="F11" s="48"/>
      <c r="G11" s="48" t="s">
        <v>75</v>
      </c>
      <c r="H11" s="48" t="s">
        <v>104</v>
      </c>
      <c r="I11" s="48" t="s">
        <v>104</v>
      </c>
      <c r="J11" s="48" t="s">
        <v>75</v>
      </c>
      <c r="K11" s="48"/>
      <c r="L11" s="48" t="s">
        <v>75</v>
      </c>
      <c r="M11" s="48" t="s">
        <v>104</v>
      </c>
      <c r="N11" s="49" t="n">
        <f aca="false">IF($B11="","",COUNTIF(D11:M11,"?*"))</f>
        <v>8</v>
      </c>
      <c r="O11" s="50" t="n">
        <f aca="false">IF($B11="","",N11/10)</f>
        <v>0.8</v>
      </c>
    </row>
    <row r="12" customFormat="false" ht="18" hidden="false" customHeight="true" outlineLevel="0" collapsed="false">
      <c r="A12" s="45" t="n">
        <v>5</v>
      </c>
      <c r="B12" s="46" t="str">
        <f aca="false">IF(Setup!C18="","",Setup!C18)</f>
        <v>D5</v>
      </c>
      <c r="C12" s="47" t="str">
        <f aca="false">IF(Setup!D18="","",Setup!D18)</f>
        <v>South</v>
      </c>
      <c r="D12" s="48"/>
      <c r="E12" s="48" t="s">
        <v>99</v>
      </c>
      <c r="F12" s="48" t="s">
        <v>78</v>
      </c>
      <c r="G12" s="48" t="s">
        <v>78</v>
      </c>
      <c r="H12" s="48"/>
      <c r="I12" s="48"/>
      <c r="J12" s="48" t="s">
        <v>99</v>
      </c>
      <c r="K12" s="48" t="s">
        <v>78</v>
      </c>
      <c r="L12" s="48" t="s">
        <v>78</v>
      </c>
      <c r="M12" s="48"/>
      <c r="N12" s="49" t="n">
        <f aca="false">IF($B12="","",COUNTIF(D12:M12,"?*"))</f>
        <v>6</v>
      </c>
      <c r="O12" s="50" t="n">
        <f aca="false">IF($B12="","",N12/10)</f>
        <v>0.6</v>
      </c>
    </row>
    <row r="13" customFormat="false" ht="18" hidden="false" customHeight="true" outlineLevel="0" collapsed="false">
      <c r="A13" s="45" t="n">
        <v>6</v>
      </c>
      <c r="B13" s="46" t="str">
        <f aca="false">IF(Setup!C19="","",Setup!C19)</f>
        <v>D6</v>
      </c>
      <c r="C13" s="47" t="str">
        <f aca="false">IF(Setup!D19="","",Setup!D19)</f>
        <v>South</v>
      </c>
      <c r="D13" s="48" t="s">
        <v>80</v>
      </c>
      <c r="E13" s="48" t="s">
        <v>80</v>
      </c>
      <c r="F13" s="48" t="s">
        <v>106</v>
      </c>
      <c r="G13" s="48"/>
      <c r="H13" s="48"/>
      <c r="I13" s="48" t="s">
        <v>80</v>
      </c>
      <c r="J13" s="48" t="s">
        <v>80</v>
      </c>
      <c r="K13" s="48" t="s">
        <v>106</v>
      </c>
      <c r="L13" s="48"/>
      <c r="M13" s="48" t="s">
        <v>107</v>
      </c>
      <c r="N13" s="49" t="n">
        <f aca="false">IF($B13="","",COUNTIF(D13:M13,"?*"))</f>
        <v>7</v>
      </c>
      <c r="O13" s="50" t="n">
        <f aca="false">IF($B13="","",N13/10)</f>
        <v>0.7</v>
      </c>
    </row>
    <row r="14" customFormat="false" ht="18" hidden="false" customHeight="true" outlineLevel="0" collapsed="false">
      <c r="A14" s="45" t="n">
        <v>7</v>
      </c>
      <c r="B14" s="46" t="str">
        <f aca="false">IF(Setup!C20="","",Setup!C20)</f>
        <v>D7</v>
      </c>
      <c r="C14" s="47" t="str">
        <f aca="false">IF(Setup!D20="","",Setup!D20)</f>
        <v>South</v>
      </c>
      <c r="D14" s="48" t="s">
        <v>107</v>
      </c>
      <c r="E14" s="48" t="s">
        <v>83</v>
      </c>
      <c r="F14" s="48"/>
      <c r="G14" s="48" t="s">
        <v>83</v>
      </c>
      <c r="H14" s="48"/>
      <c r="I14" s="48" t="s">
        <v>107</v>
      </c>
      <c r="J14" s="48" t="s">
        <v>83</v>
      </c>
      <c r="K14" s="48"/>
      <c r="L14" s="48" t="s">
        <v>83</v>
      </c>
      <c r="M14" s="48"/>
      <c r="N14" s="49" t="n">
        <f aca="false">IF($B14="","",COUNTIF(D14:M14,"?*"))</f>
        <v>6</v>
      </c>
      <c r="O14" s="50" t="n">
        <f aca="false">IF($B14="","",N14/10)</f>
        <v>0.6</v>
      </c>
    </row>
    <row r="15" customFormat="false" ht="18" hidden="false" customHeight="true" outlineLevel="0" collapsed="false">
      <c r="A15" s="45" t="n">
        <v>8</v>
      </c>
      <c r="B15" s="46" t="str">
        <f aca="false">IF(Setup!C21="","",Setup!C21)</f>
        <v>D8</v>
      </c>
      <c r="C15" s="47" t="str">
        <f aca="false">IF(Setup!D21="","",Setup!D21)</f>
        <v>South</v>
      </c>
      <c r="D15" s="48" t="s">
        <v>86</v>
      </c>
      <c r="E15" s="48" t="s">
        <v>86</v>
      </c>
      <c r="F15" s="48" t="s">
        <v>86</v>
      </c>
      <c r="G15" s="48" t="s">
        <v>86</v>
      </c>
      <c r="H15" s="48" t="s">
        <v>86</v>
      </c>
      <c r="I15" s="48" t="s">
        <v>86</v>
      </c>
      <c r="J15" s="48" t="s">
        <v>86</v>
      </c>
      <c r="K15" s="48" t="s">
        <v>86</v>
      </c>
      <c r="L15" s="48" t="s">
        <v>86</v>
      </c>
      <c r="M15" s="48" t="s">
        <v>86</v>
      </c>
      <c r="N15" s="49" t="n">
        <f aca="false">IF($B15="","",COUNTIF(D15:M15,"?*"))</f>
        <v>10</v>
      </c>
      <c r="O15" s="50" t="n">
        <f aca="false">IF($B15="","",N15/10)</f>
        <v>1</v>
      </c>
    </row>
    <row r="16" customFormat="false" ht="18" hidden="false" customHeight="true" outlineLevel="0" collapsed="false">
      <c r="A16" s="45" t="n">
        <v>9</v>
      </c>
      <c r="B16" s="46" t="str">
        <f aca="false">IF(Setup!C22="","",Setup!C22)</f>
        <v>D9</v>
      </c>
      <c r="C16" s="47" t="str">
        <f aca="false">IF(Setup!D22="","",Setup!D22)</f>
        <v>Quiet</v>
      </c>
      <c r="D16" s="48"/>
      <c r="E16" s="48" t="s">
        <v>90</v>
      </c>
      <c r="F16" s="48" t="s">
        <v>90</v>
      </c>
      <c r="G16" s="48" t="s">
        <v>108</v>
      </c>
      <c r="H16" s="48"/>
      <c r="I16" s="48"/>
      <c r="J16" s="48" t="s">
        <v>90</v>
      </c>
      <c r="K16" s="48" t="s">
        <v>90</v>
      </c>
      <c r="L16" s="48" t="s">
        <v>108</v>
      </c>
      <c r="M16" s="48"/>
      <c r="N16" s="49" t="n">
        <f aca="false">IF($B16="","",COUNTIF(D16:M16,"?*"))</f>
        <v>6</v>
      </c>
      <c r="O16" s="50" t="n">
        <f aca="false">IF($B16="","",N16/10)</f>
        <v>0.6</v>
      </c>
    </row>
    <row r="17" customFormat="false" ht="18" hidden="false" customHeight="true" outlineLevel="0" collapsed="false">
      <c r="A17" s="45" t="n">
        <v>10</v>
      </c>
      <c r="B17" s="46" t="str">
        <f aca="false">IF(Setup!C23="","",Setup!C23)</f>
        <v>D10</v>
      </c>
      <c r="C17" s="47" t="str">
        <f aca="false">IF(Setup!D23="","",Setup!D23)</f>
        <v>Quiet</v>
      </c>
      <c r="D17" s="48"/>
      <c r="E17" s="48" t="s">
        <v>102</v>
      </c>
      <c r="F17" s="48"/>
      <c r="G17" s="48" t="s">
        <v>93</v>
      </c>
      <c r="H17" s="48" t="s">
        <v>93</v>
      </c>
      <c r="I17" s="48"/>
      <c r="J17" s="48" t="s">
        <v>109</v>
      </c>
      <c r="K17" s="48" t="s">
        <v>109</v>
      </c>
      <c r="L17" s="48" t="s">
        <v>93</v>
      </c>
      <c r="M17" s="48" t="s">
        <v>93</v>
      </c>
      <c r="N17" s="49" t="n">
        <f aca="false">IF($B17="","",COUNTIF(D17:M17,"?*"))</f>
        <v>7</v>
      </c>
      <c r="O17" s="50" t="n">
        <f aca="false">IF($B17="","",N17/10)</f>
        <v>0.7</v>
      </c>
    </row>
    <row r="18" customFormat="false" ht="18" hidden="false" customHeight="true" outlineLevel="0" collapsed="false">
      <c r="A18" s="45" t="n">
        <v>11</v>
      </c>
      <c r="B18" s="46" t="str">
        <f aca="false">IF(Setup!C24="","",Setup!C24)</f>
        <v>D11</v>
      </c>
      <c r="C18" s="47" t="str">
        <f aca="false">IF(Setup!D24="","",Setup!D24)</f>
        <v>Focus</v>
      </c>
      <c r="D18" s="48"/>
      <c r="E18" s="48"/>
      <c r="F18" s="48"/>
      <c r="G18" s="48" t="s">
        <v>96</v>
      </c>
      <c r="H18" s="48"/>
      <c r="I18" s="48"/>
      <c r="J18" s="48" t="s">
        <v>96</v>
      </c>
      <c r="K18" s="48"/>
      <c r="L18" s="48" t="s">
        <v>96</v>
      </c>
      <c r="M18" s="48"/>
      <c r="N18" s="49" t="n">
        <f aca="false">IF($B18="","",COUNTIF(D18:M18,"?*"))</f>
        <v>3</v>
      </c>
      <c r="O18" s="50" t="n">
        <f aca="false">IF($B18="","",N18/10)</f>
        <v>0.3</v>
      </c>
    </row>
    <row r="19" customFormat="false" ht="18" hidden="false" customHeight="true" outlineLevel="0" collapsed="false">
      <c r="A19" s="45" t="n">
        <v>12</v>
      </c>
      <c r="B19" s="46" t="str">
        <f aca="false">IF(Setup!C25="","",Setup!C25)</f>
        <v>D12</v>
      </c>
      <c r="C19" s="47" t="str">
        <f aca="false">IF(Setup!D25="","",Setup!D25)</f>
        <v>Focus</v>
      </c>
      <c r="D19" s="48" t="s">
        <v>98</v>
      </c>
      <c r="E19" s="48"/>
      <c r="F19" s="48" t="s">
        <v>98</v>
      </c>
      <c r="G19" s="48"/>
      <c r="H19" s="48"/>
      <c r="I19" s="48" t="s">
        <v>98</v>
      </c>
      <c r="J19" s="48"/>
      <c r="K19" s="48" t="s">
        <v>98</v>
      </c>
      <c r="L19" s="48"/>
      <c r="M19" s="48"/>
      <c r="N19" s="49" t="n">
        <f aca="false">IF($B19="","",COUNTIF(D19:M19,"?*"))</f>
        <v>4</v>
      </c>
      <c r="O19" s="50" t="n">
        <f aca="false">IF($B19="","",N19/10)</f>
        <v>0.4</v>
      </c>
    </row>
    <row r="20" customFormat="false" ht="18" hidden="false" customHeight="true" outlineLevel="0" collapsed="false">
      <c r="A20" s="45" t="n">
        <v>13</v>
      </c>
      <c r="B20" s="46" t="str">
        <f aca="false">IF(Setup!C26="","",Setup!C26)</f>
        <v/>
      </c>
      <c r="C20" s="47" t="str">
        <f aca="false">IF(Setup!D26="","",Setup!D26)</f>
        <v/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9" t="str">
        <f aca="false">IF($B20="","",COUNTIF(D20:M20,"?*"))</f>
        <v/>
      </c>
      <c r="O20" s="50" t="str">
        <f aca="false">IF($B20="","",N20/10)</f>
        <v/>
      </c>
    </row>
    <row r="21" customFormat="false" ht="18" hidden="false" customHeight="true" outlineLevel="0" collapsed="false">
      <c r="A21" s="45" t="n">
        <v>14</v>
      </c>
      <c r="B21" s="46" t="str">
        <f aca="false">IF(Setup!C27="","",Setup!C27)</f>
        <v/>
      </c>
      <c r="C21" s="47" t="str">
        <f aca="false">IF(Setup!D27="","",Setup!D27)</f>
        <v/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 t="str">
        <f aca="false">IF($B21="","",COUNTIF(D21:M21,"?*"))</f>
        <v/>
      </c>
      <c r="O21" s="50" t="str">
        <f aca="false">IF($B21="","",N21/10)</f>
        <v/>
      </c>
    </row>
    <row r="22" customFormat="false" ht="18" hidden="false" customHeight="true" outlineLevel="0" collapsed="false">
      <c r="A22" s="45" t="n">
        <v>15</v>
      </c>
      <c r="B22" s="46" t="str">
        <f aca="false">IF(Setup!C28="","",Setup!C28)</f>
        <v/>
      </c>
      <c r="C22" s="47" t="str">
        <f aca="false">IF(Setup!D28="","",Setup!D28)</f>
        <v/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 t="str">
        <f aca="false">IF($B22="","",COUNTIF(D22:M22,"?*"))</f>
        <v/>
      </c>
      <c r="O22" s="50" t="str">
        <f aca="false">IF($B22="","",N22/10)</f>
        <v/>
      </c>
    </row>
    <row r="23" customFormat="false" ht="18" hidden="false" customHeight="true" outlineLevel="0" collapsed="false">
      <c r="A23" s="45" t="n">
        <v>16</v>
      </c>
      <c r="B23" s="46" t="str">
        <f aca="false">IF(Setup!C29="","",Setup!C29)</f>
        <v/>
      </c>
      <c r="C23" s="47" t="str">
        <f aca="false">IF(Setup!D29="","",Setup!D29)</f>
        <v/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9" t="str">
        <f aca="false">IF($B23="","",COUNTIF(D23:M23,"?*"))</f>
        <v/>
      </c>
      <c r="O23" s="50" t="str">
        <f aca="false">IF($B23="","",N23/10)</f>
        <v/>
      </c>
    </row>
    <row r="24" customFormat="false" ht="18" hidden="false" customHeight="true" outlineLevel="0" collapsed="false">
      <c r="A24" s="45" t="n">
        <v>17</v>
      </c>
      <c r="B24" s="46" t="str">
        <f aca="false">IF(Setup!C30="","",Setup!C30)</f>
        <v/>
      </c>
      <c r="C24" s="47" t="str">
        <f aca="false">IF(Setup!D30="","",Setup!D30)</f>
        <v/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9" t="str">
        <f aca="false">IF($B24="","",COUNTIF(D24:M24,"?*"))</f>
        <v/>
      </c>
      <c r="O24" s="50" t="str">
        <f aca="false">IF($B24="","",N24/10)</f>
        <v/>
      </c>
    </row>
    <row r="25" customFormat="false" ht="18" hidden="false" customHeight="true" outlineLevel="0" collapsed="false">
      <c r="A25" s="45" t="n">
        <v>18</v>
      </c>
      <c r="B25" s="46" t="str">
        <f aca="false">IF(Setup!C31="","",Setup!C31)</f>
        <v/>
      </c>
      <c r="C25" s="47" t="str">
        <f aca="false">IF(Setup!D31="","",Setup!D31)</f>
        <v/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 t="str">
        <f aca="false">IF($B25="","",COUNTIF(D25:M25,"?*"))</f>
        <v/>
      </c>
      <c r="O25" s="50" t="str">
        <f aca="false">IF($B25="","",N25/10)</f>
        <v/>
      </c>
    </row>
    <row r="26" customFormat="false" ht="18" hidden="false" customHeight="true" outlineLevel="0" collapsed="false">
      <c r="A26" s="45" t="n">
        <v>19</v>
      </c>
      <c r="B26" s="46" t="str">
        <f aca="false">IF(Setup!C32="","",Setup!C32)</f>
        <v/>
      </c>
      <c r="C26" s="47" t="str">
        <f aca="false">IF(Setup!D32="","",Setup!D32)</f>
        <v/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9" t="str">
        <f aca="false">IF($B26="","",COUNTIF(D26:M26,"?*"))</f>
        <v/>
      </c>
      <c r="O26" s="50" t="str">
        <f aca="false">IF($B26="","",N26/10)</f>
        <v/>
      </c>
    </row>
    <row r="27" customFormat="false" ht="18" hidden="false" customHeight="true" outlineLevel="0" collapsed="false">
      <c r="A27" s="45" t="n">
        <v>20</v>
      </c>
      <c r="B27" s="46" t="str">
        <f aca="false">IF(Setup!C33="","",Setup!C33)</f>
        <v/>
      </c>
      <c r="C27" s="47" t="str">
        <f aca="false">IF(Setup!D33="","",Setup!D33)</f>
        <v/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 t="str">
        <f aca="false">IF($B27="","",COUNTIF(D27:M27,"?*"))</f>
        <v/>
      </c>
      <c r="O27" s="50" t="str">
        <f aca="false">IF($B27="","",N27/10)</f>
        <v/>
      </c>
    </row>
    <row r="28" customFormat="false" ht="18" hidden="false" customHeight="true" outlineLevel="0" collapsed="false">
      <c r="A28" s="45" t="n">
        <v>21</v>
      </c>
      <c r="B28" s="46" t="str">
        <f aca="false">IF(Setup!C34="","",Setup!C34)</f>
        <v/>
      </c>
      <c r="C28" s="47" t="str">
        <f aca="false">IF(Setup!D34="","",Setup!D34)</f>
        <v/>
      </c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tr">
        <f aca="false">IF($B28="","",COUNTIF(D28:M28,"?*"))</f>
        <v/>
      </c>
      <c r="O28" s="50" t="str">
        <f aca="false">IF($B28="","",N28/10)</f>
        <v/>
      </c>
    </row>
    <row r="29" customFormat="false" ht="18" hidden="false" customHeight="true" outlineLevel="0" collapsed="false">
      <c r="A29" s="45" t="n">
        <v>22</v>
      </c>
      <c r="B29" s="46" t="str">
        <f aca="false">IF(Setup!C35="","",Setup!C35)</f>
        <v/>
      </c>
      <c r="C29" s="47" t="str">
        <f aca="false">IF(Setup!D35="","",Setup!D35)</f>
        <v/>
      </c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tr">
        <f aca="false">IF($B29="","",COUNTIF(D29:M29,"?*"))</f>
        <v/>
      </c>
      <c r="O29" s="50" t="str">
        <f aca="false">IF($B29="","",N29/10)</f>
        <v/>
      </c>
    </row>
    <row r="30" customFormat="false" ht="18" hidden="false" customHeight="true" outlineLevel="0" collapsed="false">
      <c r="A30" s="45" t="n">
        <v>23</v>
      </c>
      <c r="B30" s="46" t="str">
        <f aca="false">IF(Setup!C36="","",Setup!C36)</f>
        <v/>
      </c>
      <c r="C30" s="47" t="str">
        <f aca="false">IF(Setup!D36="","",Setup!D36)</f>
        <v/>
      </c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tr">
        <f aca="false">IF($B30="","",COUNTIF(D30:M30,"?*"))</f>
        <v/>
      </c>
      <c r="O30" s="50" t="str">
        <f aca="false">IF($B30="","",N30/10)</f>
        <v/>
      </c>
    </row>
    <row r="31" customFormat="false" ht="18" hidden="false" customHeight="true" outlineLevel="0" collapsed="false">
      <c r="A31" s="45" t="n">
        <v>24</v>
      </c>
      <c r="B31" s="46" t="str">
        <f aca="false">IF(Setup!C37="","",Setup!C37)</f>
        <v/>
      </c>
      <c r="C31" s="47" t="str">
        <f aca="false">IF(Setup!D37="","",Setup!D37)</f>
        <v/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tr">
        <f aca="false">IF($B31="","",COUNTIF(D31:M31,"?*"))</f>
        <v/>
      </c>
      <c r="O31" s="50" t="str">
        <f aca="false">IF($B31="","",N31/10)</f>
        <v/>
      </c>
    </row>
    <row r="32" customFormat="false" ht="18" hidden="false" customHeight="true" outlineLevel="0" collapsed="false">
      <c r="A32" s="45" t="n">
        <v>25</v>
      </c>
      <c r="B32" s="46" t="str">
        <f aca="false">IF(Setup!C38="","",Setup!C38)</f>
        <v/>
      </c>
      <c r="C32" s="47" t="str">
        <f aca="false">IF(Setup!D38="","",Setup!D38)</f>
        <v/>
      </c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tr">
        <f aca="false">IF($B32="","",COUNTIF(D32:M32,"?*"))</f>
        <v/>
      </c>
      <c r="O32" s="50" t="str">
        <f aca="false">IF($B32="","",N32/10)</f>
        <v/>
      </c>
    </row>
    <row r="33" customFormat="false" ht="18" hidden="false" customHeight="true" outlineLevel="0" collapsed="false">
      <c r="A33" s="45" t="n">
        <v>26</v>
      </c>
      <c r="B33" s="46" t="str">
        <f aca="false">IF(Setup!C39="","",Setup!C39)</f>
        <v/>
      </c>
      <c r="C33" s="47" t="str">
        <f aca="false">IF(Setup!D39="","",Setup!D39)</f>
        <v/>
      </c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tr">
        <f aca="false">IF($B33="","",COUNTIF(D33:M33,"?*"))</f>
        <v/>
      </c>
      <c r="O33" s="50" t="str">
        <f aca="false">IF($B33="","",N33/10)</f>
        <v/>
      </c>
    </row>
    <row r="34" customFormat="false" ht="18" hidden="false" customHeight="true" outlineLevel="0" collapsed="false">
      <c r="A34" s="45" t="n">
        <v>27</v>
      </c>
      <c r="B34" s="46" t="str">
        <f aca="false">IF(Setup!C40="","",Setup!C40)</f>
        <v/>
      </c>
      <c r="C34" s="47" t="str">
        <f aca="false">IF(Setup!D40="","",Setup!D40)</f>
        <v/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tr">
        <f aca="false">IF($B34="","",COUNTIF(D34:M34,"?*"))</f>
        <v/>
      </c>
      <c r="O34" s="50" t="str">
        <f aca="false">IF($B34="","",N34/10)</f>
        <v/>
      </c>
    </row>
    <row r="35" customFormat="false" ht="18" hidden="false" customHeight="true" outlineLevel="0" collapsed="false">
      <c r="A35" s="45" t="n">
        <v>28</v>
      </c>
      <c r="B35" s="46" t="str">
        <f aca="false">IF(Setup!C41="","",Setup!C41)</f>
        <v/>
      </c>
      <c r="C35" s="47" t="str">
        <f aca="false">IF(Setup!D41="","",Setup!D41)</f>
        <v/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tr">
        <f aca="false">IF($B35="","",COUNTIF(D35:M35,"?*"))</f>
        <v/>
      </c>
      <c r="O35" s="50" t="str">
        <f aca="false">IF($B35="","",N35/10)</f>
        <v/>
      </c>
    </row>
    <row r="36" customFormat="false" ht="18" hidden="false" customHeight="true" outlineLevel="0" collapsed="false">
      <c r="A36" s="45" t="n">
        <v>29</v>
      </c>
      <c r="B36" s="46" t="str">
        <f aca="false">IF(Setup!C42="","",Setup!C42)</f>
        <v/>
      </c>
      <c r="C36" s="47" t="str">
        <f aca="false">IF(Setup!D42="","",Setup!D42)</f>
        <v/>
      </c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tr">
        <f aca="false">IF($B36="","",COUNTIF(D36:M36,"?*"))</f>
        <v/>
      </c>
      <c r="O36" s="50" t="str">
        <f aca="false">IF($B36="","",N36/10)</f>
        <v/>
      </c>
    </row>
    <row r="37" customFormat="false" ht="18" hidden="false" customHeight="true" outlineLevel="0" collapsed="false">
      <c r="A37" s="45" t="n">
        <v>30</v>
      </c>
      <c r="B37" s="46" t="str">
        <f aca="false">IF(Setup!C43="","",Setup!C43)</f>
        <v/>
      </c>
      <c r="C37" s="47" t="str">
        <f aca="false">IF(Setup!D43="","",Setup!D43)</f>
        <v/>
      </c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tr">
        <f aca="false">IF($B37="","",COUNTIF(D37:M37,"?*"))</f>
        <v/>
      </c>
      <c r="O37" s="50" t="str">
        <f aca="false">IF($B37="","",N37/10)</f>
        <v/>
      </c>
    </row>
    <row r="38" customFormat="false" ht="9.75" hidden="false" customHeight="true" outlineLevel="0" collapsed="false"/>
    <row r="39" customFormat="false" ht="18" hidden="false" customHeight="true" outlineLevel="0" collapsed="false">
      <c r="A39" s="17" t="s">
        <v>126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customFormat="false" ht="15.75" hidden="false" customHeight="true" outlineLevel="0" collapsed="false">
      <c r="A40" s="17" t="s">
        <v>127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customFormat="false" ht="15.75" hidden="false" customHeight="true" outlineLevel="0" collapsed="false">
      <c r="A41" s="17" t="s">
        <v>128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</sheetData>
  <mergeCells count="15">
    <mergeCell ref="A1:H1"/>
    <mergeCell ref="I1:O1"/>
    <mergeCell ref="A2:H2"/>
    <mergeCell ref="I2:O2"/>
    <mergeCell ref="B3:C3"/>
    <mergeCell ref="D3:H3"/>
    <mergeCell ref="I3:M3"/>
    <mergeCell ref="N3:O3"/>
    <mergeCell ref="B5:C5"/>
    <mergeCell ref="A6:C6"/>
    <mergeCell ref="A7:C7"/>
    <mergeCell ref="N7:O7"/>
    <mergeCell ref="A39:O39"/>
    <mergeCell ref="A40:O40"/>
    <mergeCell ref="A41:O41"/>
  </mergeCells>
  <conditionalFormatting sqref="D8:M37">
    <cfRule type="expression" priority="2" aboveAverage="0" equalAverage="0" bottom="0" percent="0" rank="0" text="" dxfId="0">
      <formula>AND(D8&lt;&gt;"",COUNTIF(D$8:D$37,D8)&gt;1)</formula>
    </cfRule>
    <cfRule type="expression" priority="3" aboveAverage="0" equalAverage="0" bottom="0" percent="0" rank="0" text="" dxfId="1">
      <formula>D8&lt;&gt;""</formula>
    </cfRule>
  </conditionalFormatting>
  <conditionalFormatting sqref="D5:M5">
    <cfRule type="expression" priority="4" aboveAverage="0" equalAverage="0" bottom="0" percent="0" rank="0" text="" dxfId="2">
      <formula>D$5=TODAY()</formula>
    </cfRule>
  </conditionalFormatting>
  <conditionalFormatting sqref="D6:M6">
    <cfRule type="expression" priority="5" aboveAverage="0" equalAverage="0" bottom="0" percent="0" rank="0" text="" dxfId="3">
      <formula>AND(TotalDesks&gt;0,D$6&gt;=TotalDesks)</formula>
    </cfRule>
  </conditionalFormatting>
  <conditionalFormatting sqref="D7:M7">
    <cfRule type="expression" priority="6" aboveAverage="0" equalAverage="0" bottom="0" percent="0" rank="0" text="" dxfId="4">
      <formula>D$7&lt;=0</formula>
    </cfRule>
  </conditionalFormatting>
  <dataValidations count="1">
    <dataValidation allowBlank="true" error="Pick a name from the list, or add the person on the Setup tab first." errorStyle="stop" errorTitle="Not on your people list" operator="between" prompt="Pick who is sitting at this desk on this day." promptTitle="Book this desk" showDropDown="false" showErrorMessage="false" showInputMessage="false" sqref="D8:M37" type="list">
      <formula1>EmployeeList</formula1>
      <formula2>0</formula2>
    </dataValidation>
  </dataValidations>
  <hyperlinks>
    <hyperlink ref="I1" r:id="rId1" display="Book a live demo  →  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5A00"/>
    <pageSetUpPr fitToPage="false"/>
  </sheetPr>
  <dimension ref="A1:O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9" topLeftCell="D10" activePane="bottomRight" state="frozen"/>
      <selection pane="topLeft" activeCell="A1" activeCellId="0" sqref="A1"/>
      <selection pane="topRight" activeCell="D1" activeCellId="0" sqref="D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8"/>
    <col collapsed="false" customWidth="true" hidden="false" outlineLevel="0" max="3" min="3" style="0" width="13"/>
    <col collapsed="false" customWidth="true" hidden="false" outlineLevel="0" max="13" min="4" style="0" width="15"/>
    <col collapsed="false" customWidth="true" hidden="false" outlineLevel="0" max="14" min="14" style="0" width="12"/>
    <col collapsed="false" customWidth="true" hidden="false" outlineLevel="0" max="15" min="15" style="0" width="11"/>
    <col collapsed="false" customWidth="true" hidden="false" outlineLevel="0" max="16" min="16" style="0" width="3"/>
  </cols>
  <sheetData>
    <row r="1" customFormat="false" ht="24" hidden="false" customHeight="true" outlineLevel="0" collapsed="false">
      <c r="A1" s="31" t="s">
        <v>129</v>
      </c>
      <c r="B1" s="31"/>
      <c r="C1" s="31"/>
      <c r="D1" s="31"/>
      <c r="E1" s="31"/>
      <c r="F1" s="31"/>
      <c r="G1" s="31"/>
      <c r="H1" s="31"/>
      <c r="I1" s="32" t="s">
        <v>113</v>
      </c>
      <c r="J1" s="32"/>
      <c r="K1" s="32"/>
      <c r="L1" s="32"/>
      <c r="M1" s="32"/>
      <c r="N1" s="32"/>
      <c r="O1" s="32"/>
    </row>
    <row r="2" customFormat="false" ht="25.5" hidden="false" customHeight="true" outlineLevel="0" collapsed="false">
      <c r="A2" s="33" t="s">
        <v>130</v>
      </c>
      <c r="B2" s="33"/>
      <c r="C2" s="33"/>
      <c r="D2" s="33"/>
      <c r="E2" s="33"/>
      <c r="F2" s="33"/>
      <c r="G2" s="33"/>
      <c r="H2" s="33"/>
      <c r="I2" s="34" t="s">
        <v>131</v>
      </c>
      <c r="J2" s="34"/>
      <c r="K2" s="34"/>
      <c r="L2" s="34"/>
      <c r="M2" s="34"/>
      <c r="N2" s="34"/>
      <c r="O2" s="34"/>
    </row>
    <row r="3" customFormat="false" ht="19.5" hidden="false" customHeight="true" outlineLevel="0" collapsed="false">
      <c r="A3" s="35"/>
      <c r="B3" s="28" t="s">
        <v>116</v>
      </c>
      <c r="C3" s="28"/>
      <c r="D3" s="36" t="s">
        <v>117</v>
      </c>
      <c r="E3" s="36"/>
      <c r="F3" s="36"/>
      <c r="G3" s="36"/>
      <c r="H3" s="36"/>
      <c r="I3" s="36" t="s">
        <v>118</v>
      </c>
      <c r="J3" s="36"/>
      <c r="K3" s="36"/>
      <c r="L3" s="36"/>
      <c r="M3" s="36"/>
      <c r="N3" s="36" t="s">
        <v>119</v>
      </c>
      <c r="O3" s="36"/>
    </row>
    <row r="4" customFormat="false" ht="19.5" hidden="false" customHeight="true" outlineLevel="0" collapsed="false">
      <c r="A4" s="35"/>
      <c r="B4" s="28" t="s">
        <v>57</v>
      </c>
      <c r="C4" s="28" t="s">
        <v>58</v>
      </c>
      <c r="D4" s="27" t="str">
        <f aca="false">TEXT(Bookings!D5,"ddd")</f>
        <v>Mon</v>
      </c>
      <c r="E4" s="27" t="str">
        <f aca="false">TEXT(Bookings!E5,"ddd")</f>
        <v>Tue</v>
      </c>
      <c r="F4" s="27" t="str">
        <f aca="false">TEXT(Bookings!F5,"ddd")</f>
        <v>Wed</v>
      </c>
      <c r="G4" s="27" t="str">
        <f aca="false">TEXT(Bookings!G5,"ddd")</f>
        <v>Thu</v>
      </c>
      <c r="H4" s="27" t="str">
        <f aca="false">TEXT(Bookings!H5,"ddd")</f>
        <v>Fri</v>
      </c>
      <c r="I4" s="27" t="str">
        <f aca="false">TEXT(Bookings!I5,"ddd")</f>
        <v>Mon</v>
      </c>
      <c r="J4" s="27" t="str">
        <f aca="false">TEXT(Bookings!J5,"ddd")</f>
        <v>Tue</v>
      </c>
      <c r="K4" s="27" t="str">
        <f aca="false">TEXT(Bookings!K5,"ddd")</f>
        <v>Wed</v>
      </c>
      <c r="L4" s="27" t="str">
        <f aca="false">TEXT(Bookings!L5,"ddd")</f>
        <v>Thu</v>
      </c>
      <c r="M4" s="27" t="str">
        <f aca="false">TEXT(Bookings!M5,"ddd")</f>
        <v>Fri</v>
      </c>
      <c r="N4" s="27" t="s">
        <v>132</v>
      </c>
      <c r="O4" s="27" t="s">
        <v>133</v>
      </c>
    </row>
    <row r="5" customFormat="false" ht="18" hidden="false" customHeight="true" outlineLevel="0" collapsed="false">
      <c r="A5" s="35"/>
      <c r="B5" s="37" t="s">
        <v>122</v>
      </c>
      <c r="C5" s="37"/>
      <c r="D5" s="38" t="n">
        <f aca="false">Bookings!D5</f>
        <v>46237</v>
      </c>
      <c r="E5" s="38" t="n">
        <f aca="false">Bookings!E5</f>
        <v>46238</v>
      </c>
      <c r="F5" s="38" t="n">
        <f aca="false">Bookings!F5</f>
        <v>46239</v>
      </c>
      <c r="G5" s="38" t="n">
        <f aca="false">Bookings!G5</f>
        <v>46240</v>
      </c>
      <c r="H5" s="38" t="n">
        <f aca="false">Bookings!H5</f>
        <v>46241</v>
      </c>
      <c r="I5" s="38" t="n">
        <f aca="false">Bookings!I5</f>
        <v>46244</v>
      </c>
      <c r="J5" s="38" t="n">
        <f aca="false">Bookings!J5</f>
        <v>46245</v>
      </c>
      <c r="K5" s="38" t="n">
        <f aca="false">Bookings!K5</f>
        <v>46246</v>
      </c>
      <c r="L5" s="38" t="n">
        <f aca="false">Bookings!L5</f>
        <v>46247</v>
      </c>
      <c r="M5" s="38" t="n">
        <f aca="false">Bookings!M5</f>
        <v>46248</v>
      </c>
      <c r="N5" s="39"/>
      <c r="O5" s="39"/>
    </row>
    <row r="6" customFormat="false" ht="19.5" hidden="false" customHeight="true" outlineLevel="0" collapsed="false">
      <c r="A6" s="40" t="s">
        <v>134</v>
      </c>
      <c r="B6" s="40"/>
      <c r="C6" s="40"/>
      <c r="D6" s="43" t="n">
        <f aca="false">Bookings!D6</f>
        <v>6</v>
      </c>
      <c r="E6" s="43" t="n">
        <f aca="false">Bookings!E6</f>
        <v>10</v>
      </c>
      <c r="F6" s="43" t="n">
        <f aca="false">Bookings!F6</f>
        <v>7</v>
      </c>
      <c r="G6" s="43" t="n">
        <f aca="false">Bookings!G6</f>
        <v>9</v>
      </c>
      <c r="H6" s="43" t="n">
        <f aca="false">Bookings!H6</f>
        <v>3</v>
      </c>
      <c r="I6" s="43" t="n">
        <f aca="false">Bookings!I6</f>
        <v>6</v>
      </c>
      <c r="J6" s="43" t="n">
        <f aca="false">Bookings!J6</f>
        <v>11</v>
      </c>
      <c r="K6" s="43" t="n">
        <f aca="false">Bookings!K6</f>
        <v>8</v>
      </c>
      <c r="L6" s="43" t="n">
        <f aca="false">Bookings!L6</f>
        <v>9</v>
      </c>
      <c r="M6" s="43" t="n">
        <f aca="false">Bookings!M6</f>
        <v>4</v>
      </c>
      <c r="N6" s="43" t="n">
        <f aca="false">Bookings!N6</f>
        <v>73</v>
      </c>
      <c r="O6" s="43"/>
    </row>
    <row r="7" customFormat="false" ht="19.5" hidden="false" customHeight="true" outlineLevel="0" collapsed="false">
      <c r="A7" s="40" t="s">
        <v>135</v>
      </c>
      <c r="B7" s="40"/>
      <c r="C7" s="40"/>
      <c r="D7" s="51" t="n">
        <f aca="false">COUNTIF(D$10:D$39,"Showed")</f>
        <v>5</v>
      </c>
      <c r="E7" s="51" t="n">
        <f aca="false">COUNTIF(E$10:E$39,"Showed")</f>
        <v>9</v>
      </c>
      <c r="F7" s="51" t="n">
        <f aca="false">COUNTIF(F$10:F$39,"Showed")</f>
        <v>6</v>
      </c>
      <c r="G7" s="51" t="n">
        <f aca="false">COUNTIF(G$10:G$39,"Showed")</f>
        <v>8</v>
      </c>
      <c r="H7" s="51" t="n">
        <f aca="false">COUNTIF(H$10:H$39,"Showed")</f>
        <v>2</v>
      </c>
      <c r="I7" s="51" t="n">
        <f aca="false">COUNTIF(I$10:I$39,"Showed")</f>
        <v>5</v>
      </c>
      <c r="J7" s="51" t="n">
        <f aca="false">COUNTIF(J$10:J$39,"Showed")</f>
        <v>0</v>
      </c>
      <c r="K7" s="51" t="n">
        <f aca="false">COUNTIF(K$10:K$39,"Showed")</f>
        <v>0</v>
      </c>
      <c r="L7" s="51" t="n">
        <f aca="false">COUNTIF(L$10:L$39,"Showed")</f>
        <v>0</v>
      </c>
      <c r="M7" s="51" t="n">
        <f aca="false">COUNTIF(M$10:M$39,"Showed")</f>
        <v>0</v>
      </c>
      <c r="N7" s="51" t="n">
        <f aca="false">SUM(D7:M7)</f>
        <v>35</v>
      </c>
      <c r="O7" s="51"/>
    </row>
    <row r="8" customFormat="false" ht="19.5" hidden="false" customHeight="true" outlineLevel="0" collapsed="false">
      <c r="A8" s="40" t="s">
        <v>136</v>
      </c>
      <c r="B8" s="40"/>
      <c r="C8" s="40"/>
      <c r="D8" s="52" t="n">
        <f aca="false">COUNTIF(D$10:D$39,"No-show")</f>
        <v>1</v>
      </c>
      <c r="E8" s="52" t="n">
        <f aca="false">COUNTIF(E$10:E$39,"No-show")</f>
        <v>1</v>
      </c>
      <c r="F8" s="52" t="n">
        <f aca="false">COUNTIF(F$10:F$39,"No-show")</f>
        <v>1</v>
      </c>
      <c r="G8" s="52" t="n">
        <f aca="false">COUNTIF(G$10:G$39,"No-show")</f>
        <v>1</v>
      </c>
      <c r="H8" s="52" t="n">
        <f aca="false">COUNTIF(H$10:H$39,"No-show")</f>
        <v>1</v>
      </c>
      <c r="I8" s="52" t="n">
        <f aca="false">COUNTIF(I$10:I$39,"No-show")</f>
        <v>1</v>
      </c>
      <c r="J8" s="52" t="n">
        <f aca="false">COUNTIF(J$10:J$39,"No-show")</f>
        <v>0</v>
      </c>
      <c r="K8" s="52" t="n">
        <f aca="false">COUNTIF(K$10:K$39,"No-show")</f>
        <v>0</v>
      </c>
      <c r="L8" s="52" t="n">
        <f aca="false">COUNTIF(L$10:L$39,"No-show")</f>
        <v>0</v>
      </c>
      <c r="M8" s="52" t="n">
        <f aca="false">COUNTIF(M$10:M$39,"No-show")</f>
        <v>0</v>
      </c>
      <c r="N8" s="52" t="n">
        <f aca="false">SUM(D8:M8)</f>
        <v>6</v>
      </c>
      <c r="O8" s="52"/>
    </row>
    <row r="9" customFormat="false" ht="19.5" hidden="false" customHeight="true" outlineLevel="0" collapsed="false">
      <c r="A9" s="40" t="s">
        <v>137</v>
      </c>
      <c r="B9" s="40"/>
      <c r="C9" s="40"/>
      <c r="D9" s="53" t="n">
        <f aca="false">IF(D7+D8=0,"",D8/(D7+D8))</f>
        <v>0.166666666666667</v>
      </c>
      <c r="E9" s="53" t="n">
        <f aca="false">IF(E7+E8=0,"",E8/(E7+E8))</f>
        <v>0.1</v>
      </c>
      <c r="F9" s="53" t="n">
        <f aca="false">IF(F7+F8=0,"",F8/(F7+F8))</f>
        <v>0.142857142857143</v>
      </c>
      <c r="G9" s="53" t="n">
        <f aca="false">IF(G7+G8=0,"",G8/(G7+G8))</f>
        <v>0.111111111111111</v>
      </c>
      <c r="H9" s="53" t="n">
        <f aca="false">IF(H7+H8=0,"",H8/(H7+H8))</f>
        <v>0.333333333333333</v>
      </c>
      <c r="I9" s="53" t="n">
        <f aca="false">IF(I7+I8=0,"",I8/(I7+I8))</f>
        <v>0.166666666666667</v>
      </c>
      <c r="J9" s="53" t="str">
        <f aca="false">IF(J7+J8=0,"",J8/(J7+J8))</f>
        <v/>
      </c>
      <c r="K9" s="53" t="str">
        <f aca="false">IF(K7+K8=0,"",K8/(K7+K8))</f>
        <v/>
      </c>
      <c r="L9" s="53" t="str">
        <f aca="false">IF(L7+L8=0,"",L8/(L7+L8))</f>
        <v/>
      </c>
      <c r="M9" s="53" t="str">
        <f aca="false">IF(M7+M8=0,"",M8/(M7+M8))</f>
        <v/>
      </c>
      <c r="N9" s="54" t="n">
        <f aca="false">IF(N7+N8=0,"",N8/(N7+N8))</f>
        <v>0.146341463414634</v>
      </c>
      <c r="O9" s="54"/>
    </row>
    <row r="10" customFormat="false" ht="18" hidden="false" customHeight="true" outlineLevel="0" collapsed="false">
      <c r="A10" s="45" t="n">
        <v>1</v>
      </c>
      <c r="B10" s="46" t="str">
        <f aca="false">IF(Setup!C14="","",Setup!C14)</f>
        <v>D1</v>
      </c>
      <c r="C10" s="47" t="str">
        <f aca="false">IF(Setup!D14="","",Setup!D14)</f>
        <v>North</v>
      </c>
      <c r="D10" s="48"/>
      <c r="E10" s="48" t="s">
        <v>132</v>
      </c>
      <c r="F10" s="48"/>
      <c r="G10" s="48" t="s">
        <v>132</v>
      </c>
      <c r="H10" s="48"/>
      <c r="I10" s="48"/>
      <c r="J10" s="48"/>
      <c r="K10" s="48"/>
      <c r="L10" s="48"/>
      <c r="M10" s="48"/>
      <c r="N10" s="49" t="n">
        <f aca="false">IF($B10="","",COUNTIF(D10:M10,"Showed"))</f>
        <v>2</v>
      </c>
      <c r="O10" s="55" t="n">
        <f aca="false">IF($B10="","",COUNTIF(D10:M10,"No-show"))</f>
        <v>0</v>
      </c>
    </row>
    <row r="11" customFormat="false" ht="18" hidden="false" customHeight="true" outlineLevel="0" collapsed="false">
      <c r="A11" s="45" t="n">
        <v>2</v>
      </c>
      <c r="B11" s="46" t="str">
        <f aca="false">IF(Setup!C15="","",Setup!C15)</f>
        <v>D2</v>
      </c>
      <c r="C11" s="47" t="str">
        <f aca="false">IF(Setup!D15="","",Setup!D15)</f>
        <v>North</v>
      </c>
      <c r="D11" s="48"/>
      <c r="E11" s="48" t="s">
        <v>132</v>
      </c>
      <c r="F11" s="48" t="s">
        <v>132</v>
      </c>
      <c r="G11" s="48"/>
      <c r="H11" s="48"/>
      <c r="I11" s="48"/>
      <c r="J11" s="48"/>
      <c r="K11" s="48"/>
      <c r="L11" s="48"/>
      <c r="M11" s="48"/>
      <c r="N11" s="49" t="n">
        <f aca="false">IF($B11="","",COUNTIF(D11:M11,"Showed"))</f>
        <v>2</v>
      </c>
      <c r="O11" s="55" t="n">
        <f aca="false">IF($B11="","",COUNTIF(D11:M11,"No-show"))</f>
        <v>0</v>
      </c>
    </row>
    <row r="12" customFormat="false" ht="18" hidden="false" customHeight="true" outlineLevel="0" collapsed="false">
      <c r="A12" s="45" t="n">
        <v>3</v>
      </c>
      <c r="B12" s="46" t="str">
        <f aca="false">IF(Setup!C16="","",Setup!C16)</f>
        <v>D3</v>
      </c>
      <c r="C12" s="47" t="str">
        <f aca="false">IF(Setup!D16="","",Setup!D16)</f>
        <v>North</v>
      </c>
      <c r="D12" s="48" t="s">
        <v>132</v>
      </c>
      <c r="E12" s="48" t="s">
        <v>132</v>
      </c>
      <c r="F12" s="48" t="s">
        <v>132</v>
      </c>
      <c r="G12" s="48" t="s">
        <v>138</v>
      </c>
      <c r="H12" s="48"/>
      <c r="I12" s="48" t="s">
        <v>132</v>
      </c>
      <c r="J12" s="48"/>
      <c r="K12" s="48"/>
      <c r="L12" s="48"/>
      <c r="M12" s="48"/>
      <c r="N12" s="49" t="n">
        <f aca="false">IF($B12="","",COUNTIF(D12:M12,"Showed"))</f>
        <v>4</v>
      </c>
      <c r="O12" s="55" t="n">
        <f aca="false">IF($B12="","",COUNTIF(D12:M12,"No-show"))</f>
        <v>1</v>
      </c>
    </row>
    <row r="13" customFormat="false" ht="18" hidden="false" customHeight="true" outlineLevel="0" collapsed="false">
      <c r="A13" s="45" t="n">
        <v>4</v>
      </c>
      <c r="B13" s="46" t="str">
        <f aca="false">IF(Setup!C17="","",Setup!C17)</f>
        <v>D4</v>
      </c>
      <c r="C13" s="47" t="str">
        <f aca="false">IF(Setup!D17="","",Setup!D17)</f>
        <v>North</v>
      </c>
      <c r="D13" s="48" t="s">
        <v>132</v>
      </c>
      <c r="E13" s="48" t="s">
        <v>132</v>
      </c>
      <c r="F13" s="48"/>
      <c r="G13" s="48" t="s">
        <v>132</v>
      </c>
      <c r="H13" s="48" t="s">
        <v>138</v>
      </c>
      <c r="I13" s="48" t="s">
        <v>132</v>
      </c>
      <c r="J13" s="48"/>
      <c r="K13" s="48"/>
      <c r="L13" s="48"/>
      <c r="M13" s="48"/>
      <c r="N13" s="49" t="n">
        <f aca="false">IF($B13="","",COUNTIF(D13:M13,"Showed"))</f>
        <v>4</v>
      </c>
      <c r="O13" s="55" t="n">
        <f aca="false">IF($B13="","",COUNTIF(D13:M13,"No-show"))</f>
        <v>1</v>
      </c>
    </row>
    <row r="14" customFormat="false" ht="18" hidden="false" customHeight="true" outlineLevel="0" collapsed="false">
      <c r="A14" s="45" t="n">
        <v>5</v>
      </c>
      <c r="B14" s="46" t="str">
        <f aca="false">IF(Setup!C18="","",Setup!C18)</f>
        <v>D5</v>
      </c>
      <c r="C14" s="47" t="str">
        <f aca="false">IF(Setup!D18="","",Setup!D18)</f>
        <v>South</v>
      </c>
      <c r="D14" s="48"/>
      <c r="E14" s="48" t="s">
        <v>138</v>
      </c>
      <c r="F14" s="48" t="s">
        <v>132</v>
      </c>
      <c r="G14" s="48" t="s">
        <v>132</v>
      </c>
      <c r="H14" s="48"/>
      <c r="I14" s="48"/>
      <c r="J14" s="48"/>
      <c r="K14" s="48"/>
      <c r="L14" s="48"/>
      <c r="M14" s="48"/>
      <c r="N14" s="49" t="n">
        <f aca="false">IF($B14="","",COUNTIF(D14:M14,"Showed"))</f>
        <v>2</v>
      </c>
      <c r="O14" s="55" t="n">
        <f aca="false">IF($B14="","",COUNTIF(D14:M14,"No-show"))</f>
        <v>1</v>
      </c>
    </row>
    <row r="15" customFormat="false" ht="18" hidden="false" customHeight="true" outlineLevel="0" collapsed="false">
      <c r="A15" s="45" t="n">
        <v>6</v>
      </c>
      <c r="B15" s="46" t="str">
        <f aca="false">IF(Setup!C19="","",Setup!C19)</f>
        <v>D6</v>
      </c>
      <c r="C15" s="47" t="str">
        <f aca="false">IF(Setup!D19="","",Setup!D19)</f>
        <v>South</v>
      </c>
      <c r="D15" s="48" t="s">
        <v>132</v>
      </c>
      <c r="E15" s="48" t="s">
        <v>132</v>
      </c>
      <c r="F15" s="48" t="s">
        <v>138</v>
      </c>
      <c r="G15" s="48"/>
      <c r="H15" s="48"/>
      <c r="I15" s="48" t="s">
        <v>132</v>
      </c>
      <c r="J15" s="48"/>
      <c r="K15" s="48"/>
      <c r="L15" s="48"/>
      <c r="M15" s="48"/>
      <c r="N15" s="49" t="n">
        <f aca="false">IF($B15="","",COUNTIF(D15:M15,"Showed"))</f>
        <v>3</v>
      </c>
      <c r="O15" s="55" t="n">
        <f aca="false">IF($B15="","",COUNTIF(D15:M15,"No-show"))</f>
        <v>1</v>
      </c>
    </row>
    <row r="16" customFormat="false" ht="18" hidden="false" customHeight="true" outlineLevel="0" collapsed="false">
      <c r="A16" s="45" t="n">
        <v>7</v>
      </c>
      <c r="B16" s="46" t="str">
        <f aca="false">IF(Setup!C20="","",Setup!C20)</f>
        <v>D7</v>
      </c>
      <c r="C16" s="47" t="str">
        <f aca="false">IF(Setup!D20="","",Setup!D20)</f>
        <v>South</v>
      </c>
      <c r="D16" s="48" t="s">
        <v>138</v>
      </c>
      <c r="E16" s="48" t="s">
        <v>132</v>
      </c>
      <c r="F16" s="48"/>
      <c r="G16" s="48" t="s">
        <v>132</v>
      </c>
      <c r="H16" s="48"/>
      <c r="I16" s="48" t="s">
        <v>132</v>
      </c>
      <c r="J16" s="48"/>
      <c r="K16" s="48"/>
      <c r="L16" s="48"/>
      <c r="M16" s="48"/>
      <c r="N16" s="49" t="n">
        <f aca="false">IF($B16="","",COUNTIF(D16:M16,"Showed"))</f>
        <v>3</v>
      </c>
      <c r="O16" s="55" t="n">
        <f aca="false">IF($B16="","",COUNTIF(D16:M16,"No-show"))</f>
        <v>1</v>
      </c>
    </row>
    <row r="17" customFormat="false" ht="18" hidden="false" customHeight="true" outlineLevel="0" collapsed="false">
      <c r="A17" s="45" t="n">
        <v>8</v>
      </c>
      <c r="B17" s="46" t="str">
        <f aca="false">IF(Setup!C21="","",Setup!C21)</f>
        <v>D8</v>
      </c>
      <c r="C17" s="47" t="str">
        <f aca="false">IF(Setup!D21="","",Setup!D21)</f>
        <v>South</v>
      </c>
      <c r="D17" s="48" t="s">
        <v>132</v>
      </c>
      <c r="E17" s="48" t="s">
        <v>132</v>
      </c>
      <c r="F17" s="48" t="s">
        <v>132</v>
      </c>
      <c r="G17" s="48" t="s">
        <v>132</v>
      </c>
      <c r="H17" s="48" t="s">
        <v>132</v>
      </c>
      <c r="I17" s="48" t="s">
        <v>132</v>
      </c>
      <c r="J17" s="48"/>
      <c r="K17" s="48"/>
      <c r="L17" s="48"/>
      <c r="M17" s="48"/>
      <c r="N17" s="49" t="n">
        <f aca="false">IF($B17="","",COUNTIF(D17:M17,"Showed"))</f>
        <v>6</v>
      </c>
      <c r="O17" s="55" t="n">
        <f aca="false">IF($B17="","",COUNTIF(D17:M17,"No-show"))</f>
        <v>0</v>
      </c>
    </row>
    <row r="18" customFormat="false" ht="18" hidden="false" customHeight="true" outlineLevel="0" collapsed="false">
      <c r="A18" s="45" t="n">
        <v>9</v>
      </c>
      <c r="B18" s="46" t="str">
        <f aca="false">IF(Setup!C22="","",Setup!C22)</f>
        <v>D9</v>
      </c>
      <c r="C18" s="47" t="str">
        <f aca="false">IF(Setup!D22="","",Setup!D22)</f>
        <v>Quiet</v>
      </c>
      <c r="D18" s="48"/>
      <c r="E18" s="48" t="s">
        <v>132</v>
      </c>
      <c r="F18" s="48" t="s">
        <v>132</v>
      </c>
      <c r="G18" s="48" t="s">
        <v>132</v>
      </c>
      <c r="H18" s="48"/>
      <c r="I18" s="48"/>
      <c r="J18" s="48"/>
      <c r="K18" s="48"/>
      <c r="L18" s="48"/>
      <c r="M18" s="48"/>
      <c r="N18" s="49" t="n">
        <f aca="false">IF($B18="","",COUNTIF(D18:M18,"Showed"))</f>
        <v>3</v>
      </c>
      <c r="O18" s="55" t="n">
        <f aca="false">IF($B18="","",COUNTIF(D18:M18,"No-show"))</f>
        <v>0</v>
      </c>
    </row>
    <row r="19" customFormat="false" ht="18" hidden="false" customHeight="true" outlineLevel="0" collapsed="false">
      <c r="A19" s="45" t="n">
        <v>10</v>
      </c>
      <c r="B19" s="46" t="str">
        <f aca="false">IF(Setup!C23="","",Setup!C23)</f>
        <v>D10</v>
      </c>
      <c r="C19" s="47" t="str">
        <f aca="false">IF(Setup!D23="","",Setup!D23)</f>
        <v>Quiet</v>
      </c>
      <c r="D19" s="48"/>
      <c r="E19" s="48" t="s">
        <v>132</v>
      </c>
      <c r="F19" s="48"/>
      <c r="G19" s="48" t="s">
        <v>132</v>
      </c>
      <c r="H19" s="48" t="s">
        <v>132</v>
      </c>
      <c r="I19" s="48"/>
      <c r="J19" s="48"/>
      <c r="K19" s="48"/>
      <c r="L19" s="48"/>
      <c r="M19" s="48"/>
      <c r="N19" s="49" t="n">
        <f aca="false">IF($B19="","",COUNTIF(D19:M19,"Showed"))</f>
        <v>3</v>
      </c>
      <c r="O19" s="55" t="n">
        <f aca="false">IF($B19="","",COUNTIF(D19:M19,"No-show"))</f>
        <v>0</v>
      </c>
    </row>
    <row r="20" customFormat="false" ht="18" hidden="false" customHeight="true" outlineLevel="0" collapsed="false">
      <c r="A20" s="45" t="n">
        <v>11</v>
      </c>
      <c r="B20" s="46" t="str">
        <f aca="false">IF(Setup!C24="","",Setup!C24)</f>
        <v>D11</v>
      </c>
      <c r="C20" s="47" t="str">
        <f aca="false">IF(Setup!D24="","",Setup!D24)</f>
        <v>Focus</v>
      </c>
      <c r="D20" s="48"/>
      <c r="E20" s="48"/>
      <c r="F20" s="48"/>
      <c r="G20" s="48" t="s">
        <v>132</v>
      </c>
      <c r="H20" s="48"/>
      <c r="I20" s="48"/>
      <c r="J20" s="48"/>
      <c r="K20" s="48"/>
      <c r="L20" s="48"/>
      <c r="M20" s="48"/>
      <c r="N20" s="49" t="n">
        <f aca="false">IF($B20="","",COUNTIF(D20:M20,"Showed"))</f>
        <v>1</v>
      </c>
      <c r="O20" s="55" t="n">
        <f aca="false">IF($B20="","",COUNTIF(D20:M20,"No-show"))</f>
        <v>0</v>
      </c>
    </row>
    <row r="21" customFormat="false" ht="18" hidden="false" customHeight="true" outlineLevel="0" collapsed="false">
      <c r="A21" s="45" t="n">
        <v>12</v>
      </c>
      <c r="B21" s="46" t="str">
        <f aca="false">IF(Setup!C25="","",Setup!C25)</f>
        <v>D12</v>
      </c>
      <c r="C21" s="47" t="str">
        <f aca="false">IF(Setup!D25="","",Setup!D25)</f>
        <v>Focus</v>
      </c>
      <c r="D21" s="48" t="s">
        <v>132</v>
      </c>
      <c r="E21" s="48"/>
      <c r="F21" s="48" t="s">
        <v>132</v>
      </c>
      <c r="G21" s="48"/>
      <c r="H21" s="48"/>
      <c r="I21" s="48" t="s">
        <v>138</v>
      </c>
      <c r="J21" s="48"/>
      <c r="K21" s="48"/>
      <c r="L21" s="48"/>
      <c r="M21" s="48"/>
      <c r="N21" s="49" t="n">
        <f aca="false">IF($B21="","",COUNTIF(D21:M21,"Showed"))</f>
        <v>2</v>
      </c>
      <c r="O21" s="55" t="n">
        <f aca="false">IF($B21="","",COUNTIF(D21:M21,"No-show"))</f>
        <v>1</v>
      </c>
    </row>
    <row r="22" customFormat="false" ht="18" hidden="false" customHeight="true" outlineLevel="0" collapsed="false">
      <c r="A22" s="45" t="n">
        <v>13</v>
      </c>
      <c r="B22" s="46" t="str">
        <f aca="false">IF(Setup!C26="","",Setup!C26)</f>
        <v/>
      </c>
      <c r="C22" s="47" t="str">
        <f aca="false">IF(Setup!D26="","",Setup!D26)</f>
        <v/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 t="str">
        <f aca="false">IF($B22="","",COUNTIF(D22:M22,"Showed"))</f>
        <v/>
      </c>
      <c r="O22" s="55" t="str">
        <f aca="false">IF($B22="","",COUNTIF(D22:M22,"No-show"))</f>
        <v/>
      </c>
    </row>
    <row r="23" customFormat="false" ht="18" hidden="false" customHeight="true" outlineLevel="0" collapsed="false">
      <c r="A23" s="45" t="n">
        <v>14</v>
      </c>
      <c r="B23" s="46" t="str">
        <f aca="false">IF(Setup!C27="","",Setup!C27)</f>
        <v/>
      </c>
      <c r="C23" s="47" t="str">
        <f aca="false">IF(Setup!D27="","",Setup!D27)</f>
        <v/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9" t="str">
        <f aca="false">IF($B23="","",COUNTIF(D23:M23,"Showed"))</f>
        <v/>
      </c>
      <c r="O23" s="55" t="str">
        <f aca="false">IF($B23="","",COUNTIF(D23:M23,"No-show"))</f>
        <v/>
      </c>
    </row>
    <row r="24" customFormat="false" ht="18" hidden="false" customHeight="true" outlineLevel="0" collapsed="false">
      <c r="A24" s="45" t="n">
        <v>15</v>
      </c>
      <c r="B24" s="46" t="str">
        <f aca="false">IF(Setup!C28="","",Setup!C28)</f>
        <v/>
      </c>
      <c r="C24" s="47" t="str">
        <f aca="false">IF(Setup!D28="","",Setup!D28)</f>
        <v/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9" t="str">
        <f aca="false">IF($B24="","",COUNTIF(D24:M24,"Showed"))</f>
        <v/>
      </c>
      <c r="O24" s="55" t="str">
        <f aca="false">IF($B24="","",COUNTIF(D24:M24,"No-show"))</f>
        <v/>
      </c>
    </row>
    <row r="25" customFormat="false" ht="18" hidden="false" customHeight="true" outlineLevel="0" collapsed="false">
      <c r="A25" s="45" t="n">
        <v>16</v>
      </c>
      <c r="B25" s="46" t="str">
        <f aca="false">IF(Setup!C29="","",Setup!C29)</f>
        <v/>
      </c>
      <c r="C25" s="47" t="str">
        <f aca="false">IF(Setup!D29="","",Setup!D29)</f>
        <v/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 t="str">
        <f aca="false">IF($B25="","",COUNTIF(D25:M25,"Showed"))</f>
        <v/>
      </c>
      <c r="O25" s="55" t="str">
        <f aca="false">IF($B25="","",COUNTIF(D25:M25,"No-show"))</f>
        <v/>
      </c>
    </row>
    <row r="26" customFormat="false" ht="18" hidden="false" customHeight="true" outlineLevel="0" collapsed="false">
      <c r="A26" s="45" t="n">
        <v>17</v>
      </c>
      <c r="B26" s="46" t="str">
        <f aca="false">IF(Setup!C30="","",Setup!C30)</f>
        <v/>
      </c>
      <c r="C26" s="47" t="str">
        <f aca="false">IF(Setup!D30="","",Setup!D30)</f>
        <v/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9" t="str">
        <f aca="false">IF($B26="","",COUNTIF(D26:M26,"Showed"))</f>
        <v/>
      </c>
      <c r="O26" s="55" t="str">
        <f aca="false">IF($B26="","",COUNTIF(D26:M26,"No-show"))</f>
        <v/>
      </c>
    </row>
    <row r="27" customFormat="false" ht="18" hidden="false" customHeight="true" outlineLevel="0" collapsed="false">
      <c r="A27" s="45" t="n">
        <v>18</v>
      </c>
      <c r="B27" s="46" t="str">
        <f aca="false">IF(Setup!C31="","",Setup!C31)</f>
        <v/>
      </c>
      <c r="C27" s="47" t="str">
        <f aca="false">IF(Setup!D31="","",Setup!D31)</f>
        <v/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 t="str">
        <f aca="false">IF($B27="","",COUNTIF(D27:M27,"Showed"))</f>
        <v/>
      </c>
      <c r="O27" s="55" t="str">
        <f aca="false">IF($B27="","",COUNTIF(D27:M27,"No-show"))</f>
        <v/>
      </c>
    </row>
    <row r="28" customFormat="false" ht="18" hidden="false" customHeight="true" outlineLevel="0" collapsed="false">
      <c r="A28" s="45" t="n">
        <v>19</v>
      </c>
      <c r="B28" s="46" t="str">
        <f aca="false">IF(Setup!C32="","",Setup!C32)</f>
        <v/>
      </c>
      <c r="C28" s="47" t="str">
        <f aca="false">IF(Setup!D32="","",Setup!D32)</f>
        <v/>
      </c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tr">
        <f aca="false">IF($B28="","",COUNTIF(D28:M28,"Showed"))</f>
        <v/>
      </c>
      <c r="O28" s="55" t="str">
        <f aca="false">IF($B28="","",COUNTIF(D28:M28,"No-show"))</f>
        <v/>
      </c>
    </row>
    <row r="29" customFormat="false" ht="18" hidden="false" customHeight="true" outlineLevel="0" collapsed="false">
      <c r="A29" s="45" t="n">
        <v>20</v>
      </c>
      <c r="B29" s="46" t="str">
        <f aca="false">IF(Setup!C33="","",Setup!C33)</f>
        <v/>
      </c>
      <c r="C29" s="47" t="str">
        <f aca="false">IF(Setup!D33="","",Setup!D33)</f>
        <v/>
      </c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tr">
        <f aca="false">IF($B29="","",COUNTIF(D29:M29,"Showed"))</f>
        <v/>
      </c>
      <c r="O29" s="55" t="str">
        <f aca="false">IF($B29="","",COUNTIF(D29:M29,"No-show"))</f>
        <v/>
      </c>
    </row>
    <row r="30" customFormat="false" ht="18" hidden="false" customHeight="true" outlineLevel="0" collapsed="false">
      <c r="A30" s="45" t="n">
        <v>21</v>
      </c>
      <c r="B30" s="46" t="str">
        <f aca="false">IF(Setup!C34="","",Setup!C34)</f>
        <v/>
      </c>
      <c r="C30" s="47" t="str">
        <f aca="false">IF(Setup!D34="","",Setup!D34)</f>
        <v/>
      </c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tr">
        <f aca="false">IF($B30="","",COUNTIF(D30:M30,"Showed"))</f>
        <v/>
      </c>
      <c r="O30" s="55" t="str">
        <f aca="false">IF($B30="","",COUNTIF(D30:M30,"No-show"))</f>
        <v/>
      </c>
    </row>
    <row r="31" customFormat="false" ht="18" hidden="false" customHeight="true" outlineLevel="0" collapsed="false">
      <c r="A31" s="45" t="n">
        <v>22</v>
      </c>
      <c r="B31" s="46" t="str">
        <f aca="false">IF(Setup!C35="","",Setup!C35)</f>
        <v/>
      </c>
      <c r="C31" s="47" t="str">
        <f aca="false">IF(Setup!D35="","",Setup!D35)</f>
        <v/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tr">
        <f aca="false">IF($B31="","",COUNTIF(D31:M31,"Showed"))</f>
        <v/>
      </c>
      <c r="O31" s="55" t="str">
        <f aca="false">IF($B31="","",COUNTIF(D31:M31,"No-show"))</f>
        <v/>
      </c>
    </row>
    <row r="32" customFormat="false" ht="18" hidden="false" customHeight="true" outlineLevel="0" collapsed="false">
      <c r="A32" s="45" t="n">
        <v>23</v>
      </c>
      <c r="B32" s="46" t="str">
        <f aca="false">IF(Setup!C36="","",Setup!C36)</f>
        <v/>
      </c>
      <c r="C32" s="47" t="str">
        <f aca="false">IF(Setup!D36="","",Setup!D36)</f>
        <v/>
      </c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tr">
        <f aca="false">IF($B32="","",COUNTIF(D32:M32,"Showed"))</f>
        <v/>
      </c>
      <c r="O32" s="55" t="str">
        <f aca="false">IF($B32="","",COUNTIF(D32:M32,"No-show"))</f>
        <v/>
      </c>
    </row>
    <row r="33" customFormat="false" ht="18" hidden="false" customHeight="true" outlineLevel="0" collapsed="false">
      <c r="A33" s="45" t="n">
        <v>24</v>
      </c>
      <c r="B33" s="46" t="str">
        <f aca="false">IF(Setup!C37="","",Setup!C37)</f>
        <v/>
      </c>
      <c r="C33" s="47" t="str">
        <f aca="false">IF(Setup!D37="","",Setup!D37)</f>
        <v/>
      </c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tr">
        <f aca="false">IF($B33="","",COUNTIF(D33:M33,"Showed"))</f>
        <v/>
      </c>
      <c r="O33" s="55" t="str">
        <f aca="false">IF($B33="","",COUNTIF(D33:M33,"No-show"))</f>
        <v/>
      </c>
    </row>
    <row r="34" customFormat="false" ht="18" hidden="false" customHeight="true" outlineLevel="0" collapsed="false">
      <c r="A34" s="45" t="n">
        <v>25</v>
      </c>
      <c r="B34" s="46" t="str">
        <f aca="false">IF(Setup!C38="","",Setup!C38)</f>
        <v/>
      </c>
      <c r="C34" s="47" t="str">
        <f aca="false">IF(Setup!D38="","",Setup!D38)</f>
        <v/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tr">
        <f aca="false">IF($B34="","",COUNTIF(D34:M34,"Showed"))</f>
        <v/>
      </c>
      <c r="O34" s="55" t="str">
        <f aca="false">IF($B34="","",COUNTIF(D34:M34,"No-show"))</f>
        <v/>
      </c>
    </row>
    <row r="35" customFormat="false" ht="18" hidden="false" customHeight="true" outlineLevel="0" collapsed="false">
      <c r="A35" s="45" t="n">
        <v>26</v>
      </c>
      <c r="B35" s="46" t="str">
        <f aca="false">IF(Setup!C39="","",Setup!C39)</f>
        <v/>
      </c>
      <c r="C35" s="47" t="str">
        <f aca="false">IF(Setup!D39="","",Setup!D39)</f>
        <v/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tr">
        <f aca="false">IF($B35="","",COUNTIF(D35:M35,"Showed"))</f>
        <v/>
      </c>
      <c r="O35" s="55" t="str">
        <f aca="false">IF($B35="","",COUNTIF(D35:M35,"No-show"))</f>
        <v/>
      </c>
    </row>
    <row r="36" customFormat="false" ht="18" hidden="false" customHeight="true" outlineLevel="0" collapsed="false">
      <c r="A36" s="45" t="n">
        <v>27</v>
      </c>
      <c r="B36" s="46" t="str">
        <f aca="false">IF(Setup!C40="","",Setup!C40)</f>
        <v/>
      </c>
      <c r="C36" s="47" t="str">
        <f aca="false">IF(Setup!D40="","",Setup!D40)</f>
        <v/>
      </c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tr">
        <f aca="false">IF($B36="","",COUNTIF(D36:M36,"Showed"))</f>
        <v/>
      </c>
      <c r="O36" s="55" t="str">
        <f aca="false">IF($B36="","",COUNTIF(D36:M36,"No-show"))</f>
        <v/>
      </c>
    </row>
    <row r="37" customFormat="false" ht="18" hidden="false" customHeight="true" outlineLevel="0" collapsed="false">
      <c r="A37" s="45" t="n">
        <v>28</v>
      </c>
      <c r="B37" s="46" t="str">
        <f aca="false">IF(Setup!C41="","",Setup!C41)</f>
        <v/>
      </c>
      <c r="C37" s="47" t="str">
        <f aca="false">IF(Setup!D41="","",Setup!D41)</f>
        <v/>
      </c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tr">
        <f aca="false">IF($B37="","",COUNTIF(D37:M37,"Showed"))</f>
        <v/>
      </c>
      <c r="O37" s="55" t="str">
        <f aca="false">IF($B37="","",COUNTIF(D37:M37,"No-show"))</f>
        <v/>
      </c>
    </row>
    <row r="38" customFormat="false" ht="18" hidden="false" customHeight="true" outlineLevel="0" collapsed="false">
      <c r="A38" s="45" t="n">
        <v>29</v>
      </c>
      <c r="B38" s="46" t="str">
        <f aca="false">IF(Setup!C42="","",Setup!C42)</f>
        <v/>
      </c>
      <c r="C38" s="47" t="str">
        <f aca="false">IF(Setup!D42="","",Setup!D42)</f>
        <v/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tr">
        <f aca="false">IF($B38="","",COUNTIF(D38:M38,"Showed"))</f>
        <v/>
      </c>
      <c r="O38" s="55" t="str">
        <f aca="false">IF($B38="","",COUNTIF(D38:M38,"No-show"))</f>
        <v/>
      </c>
    </row>
    <row r="39" customFormat="false" ht="18" hidden="false" customHeight="true" outlineLevel="0" collapsed="false">
      <c r="A39" s="45" t="n">
        <v>30</v>
      </c>
      <c r="B39" s="46" t="str">
        <f aca="false">IF(Setup!C43="","",Setup!C43)</f>
        <v/>
      </c>
      <c r="C39" s="47" t="str">
        <f aca="false">IF(Setup!D43="","",Setup!D43)</f>
        <v/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tr">
        <f aca="false">IF($B39="","",COUNTIF(D39:M39,"Showed"))</f>
        <v/>
      </c>
      <c r="O39" s="55" t="str">
        <f aca="false">IF($B39="","",COUNTIF(D39:M39,"No-show"))</f>
        <v/>
      </c>
    </row>
    <row r="40" customFormat="false" ht="9.75" hidden="false" customHeight="true" outlineLevel="0" collapsed="false"/>
    <row r="41" customFormat="false" ht="18" hidden="false" customHeight="true" outlineLevel="0" collapsed="false">
      <c r="A41" s="17" t="s">
        <v>139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customFormat="false" ht="15.75" hidden="false" customHeight="true" outlineLevel="0" collapsed="false">
      <c r="A42" s="17" t="s">
        <v>140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customFormat="false" ht="15.75" hidden="false" customHeight="true" outlineLevel="0" collapsed="false">
      <c r="A43" s="17" t="s">
        <v>141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</sheetData>
  <mergeCells count="20">
    <mergeCell ref="A1:H1"/>
    <mergeCell ref="I1:O1"/>
    <mergeCell ref="A2:H2"/>
    <mergeCell ref="I2:O2"/>
    <mergeCell ref="B3:C3"/>
    <mergeCell ref="D3:H3"/>
    <mergeCell ref="I3:M3"/>
    <mergeCell ref="N3:O3"/>
    <mergeCell ref="B5:C5"/>
    <mergeCell ref="A6:C6"/>
    <mergeCell ref="N6:O6"/>
    <mergeCell ref="A7:C7"/>
    <mergeCell ref="N7:O7"/>
    <mergeCell ref="A8:C8"/>
    <mergeCell ref="N8:O8"/>
    <mergeCell ref="A9:C9"/>
    <mergeCell ref="N9:O9"/>
    <mergeCell ref="A41:O41"/>
    <mergeCell ref="A42:O42"/>
    <mergeCell ref="A43:O43"/>
  </mergeCells>
  <conditionalFormatting sqref="D10:M39">
    <cfRule type="expression" priority="2" aboveAverage="0" equalAverage="0" bottom="0" percent="0" rank="0" text="" dxfId="5">
      <formula>AND(Bookings!D8="",D10="")</formula>
    </cfRule>
    <cfRule type="expression" priority="3" aboveAverage="0" equalAverage="0" bottom="0" percent="0" rank="0" text="" dxfId="6">
      <formula>D10="Showed"</formula>
    </cfRule>
    <cfRule type="expression" priority="4" aboveAverage="0" equalAverage="0" bottom="0" percent="0" rank="0" text="" dxfId="0">
      <formula>D10="No-show"</formula>
    </cfRule>
    <cfRule type="expression" priority="5" aboveAverage="0" equalAverage="0" bottom="0" percent="0" rank="0" text="" dxfId="7">
      <formula>AND(Bookings!D8&lt;&gt;"",D10="")</formula>
    </cfRule>
  </conditionalFormatting>
  <conditionalFormatting sqref="D9:M9">
    <cfRule type="expression" priority="6" aboveAverage="0" equalAverage="0" bottom="0" percent="0" rank="0" text="" dxfId="4">
      <formula>D$9&gt;0.2</formula>
    </cfRule>
  </conditionalFormatting>
  <dataValidations count="1">
    <dataValidation allowBlank="true" errorStyle="stop" operator="between" prompt="Did this person actually turn up?" promptTitle="Check in" showDropDown="false" showErrorMessage="false" showInputMessage="false" sqref="D10:M39" type="list">
      <formula1>"Showed,No-show"</formula1>
      <formula2>0</formula2>
    </dataValidation>
  </dataValidations>
  <hyperlinks>
    <hyperlink ref="I1" r:id="rId1" display="Book a live demo  →  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7A2F"/>
    <pageSetUpPr fitToPage="false"/>
  </sheetPr>
  <dimension ref="B1:G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7" min="2" style="0" width="17"/>
    <col collapsed="false" customWidth="true" hidden="false" outlineLevel="0" max="8" min="8" style="0" width="3"/>
  </cols>
  <sheetData>
    <row r="1" customFormat="false" ht="21.75" hidden="false" customHeight="true" outlineLevel="0" collapsed="false">
      <c r="B1" s="31" t="s">
        <v>142</v>
      </c>
      <c r="C1" s="31"/>
      <c r="D1" s="31"/>
      <c r="E1" s="31"/>
      <c r="F1" s="32" t="s">
        <v>113</v>
      </c>
      <c r="G1" s="32"/>
    </row>
    <row r="2" customFormat="false" ht="9.75" hidden="false" customHeight="true" outlineLevel="0" collapsed="false"/>
    <row r="3" customFormat="false" ht="27.75" hidden="false" customHeight="true" outlineLevel="0" collapsed="false">
      <c r="B3" s="56" t="str">
        <f aca="false">"        "&amp;CompanyName&amp;" — Desk Board"</f>
        <v>        Acme Corp — Desk Board</v>
      </c>
      <c r="C3" s="56"/>
      <c r="D3" s="56"/>
      <c r="E3" s="56"/>
      <c r="F3" s="57" t="str">
        <f aca="true">"Today is "&amp;TEXT(TODAY(),"ddd, d mmm yyyy")&amp;"  "</f>
        <v>Today is Tue, 4 Aug 2026  </v>
      </c>
      <c r="G3" s="57"/>
    </row>
    <row r="4" customFormat="false" ht="9.75" hidden="false" customHeight="true" outlineLevel="0" collapsed="false"/>
    <row r="5" customFormat="false" ht="24" hidden="false" customHeight="true" outlineLevel="0" collapsed="false">
      <c r="B5" s="58" t="s">
        <v>143</v>
      </c>
      <c r="C5" s="58"/>
      <c r="D5" s="59" t="n">
        <f aca="false">ScheduleStart</f>
        <v>46237</v>
      </c>
      <c r="E5" s="60" t="str">
        <f aca="false">IF(DayCol=0,"←  pick one of the 10 booking days","")</f>
        <v/>
      </c>
      <c r="F5" s="60"/>
      <c r="G5" s="60"/>
    </row>
    <row r="6" customFormat="false" ht="12" hidden="false" customHeight="true" outlineLevel="0" collapsed="false"/>
    <row r="7" customFormat="false" ht="18" hidden="false" customHeight="true" outlineLevel="0" collapsed="false">
      <c r="B7" s="61" t="s">
        <v>144</v>
      </c>
      <c r="C7" s="62" t="s">
        <v>145</v>
      </c>
      <c r="D7" s="63" t="s">
        <v>146</v>
      </c>
      <c r="E7" s="64" t="s">
        <v>147</v>
      </c>
      <c r="F7" s="65" t="s">
        <v>148</v>
      </c>
      <c r="G7" s="65" t="s">
        <v>149</v>
      </c>
    </row>
    <row r="8" customFormat="false" ht="39.75" hidden="false" customHeight="true" outlineLevel="0" collapsed="false">
      <c r="B8" s="66" t="n">
        <f aca="false">IF(DayCol=0,0,INDEX(Bookings!$D$6:$M$6,1,DayCol))</f>
        <v>6</v>
      </c>
      <c r="C8" s="67" t="n">
        <f aca="false">TotalDesks-B8</f>
        <v>6</v>
      </c>
      <c r="D8" s="68" t="n">
        <f aca="false">IF(TotalDesks=0,0,B8/TotalDesks)</f>
        <v>0.5</v>
      </c>
      <c r="E8" s="69" t="n">
        <f aca="false">IF(DayCol=0,0,INDEX('Check-in'!$D$7:$M$7,1,DayCol))</f>
        <v>5</v>
      </c>
      <c r="F8" s="70" t="n">
        <f aca="false">IF(DayCol=0,0,INDEX('Check-in'!$D$8:$M$8,1,DayCol))</f>
        <v>1</v>
      </c>
      <c r="G8" s="70" t="n">
        <f aca="false">SUMPRODUCT((Lists!$P$3:$P$42&gt;1)*1)</f>
        <v>0</v>
      </c>
    </row>
    <row r="9" customFormat="false" ht="7.5" hidden="false" customHeight="true" outlineLevel="0" collapsed="false"/>
    <row r="10" customFormat="false" ht="18" hidden="false" customHeight="true" outlineLevel="0" collapsed="false">
      <c r="B10" s="71" t="str">
        <f aca="false">IF(DayCol=0,"⚠  That date is not one of the 10 booking days — pick one from the dropdown.",IF(G8&gt;0,"⚠  "&amp;G8&amp;" person(s) are booked at more than one desk today. Look for the red cells on the Bookings tab.",IF(F8&gt;0,"⚠  "&amp;F8&amp;" no-show(s) today — "&amp;F8&amp;" desk(s) sat empty that somebody had reserved.","")))</f>
        <v>⚠  1 no-show(s) today — 1 desk(s) sat empty that somebody had reserved.</v>
      </c>
      <c r="C10" s="71"/>
      <c r="D10" s="71"/>
      <c r="E10" s="71"/>
      <c r="F10" s="71"/>
      <c r="G10" s="71"/>
    </row>
    <row r="11" customFormat="false" ht="9.75" hidden="false" customHeight="true" outlineLevel="0" collapsed="false"/>
    <row r="12" customFormat="false" ht="21.75" hidden="false" customHeight="true" outlineLevel="0" collapsed="false">
      <c r="B12" s="5" t="s">
        <v>150</v>
      </c>
      <c r="C12" s="5"/>
      <c r="D12" s="5"/>
      <c r="E12" s="5"/>
      <c r="F12" s="5"/>
      <c r="G12" s="5"/>
    </row>
    <row r="13" customFormat="false" ht="15.75" hidden="false" customHeight="true" outlineLevel="0" collapsed="false">
      <c r="B13" s="72" t="str">
        <f aca="false">IF(Setup!$C$14="","",Setup!$C$14&amp;IF(Setup!$D$14="",""," · "&amp;Setup!$D$14))</f>
        <v>D1 · North</v>
      </c>
      <c r="C13" s="72" t="str">
        <f aca="false">IF(Setup!$C$15="","",Setup!$C$15&amp;IF(Setup!$D$15="",""," · "&amp;Setup!$D$15))</f>
        <v>D2 · North</v>
      </c>
      <c r="D13" s="72" t="str">
        <f aca="false">IF(Setup!$C$16="","",Setup!$C$16&amp;IF(Setup!$D$16="",""," · "&amp;Setup!$D$16))</f>
        <v>D3 · North</v>
      </c>
      <c r="E13" s="72" t="str">
        <f aca="false">IF(Setup!$C$17="","",Setup!$C$17&amp;IF(Setup!$D$17="",""," · "&amp;Setup!$D$17))</f>
        <v>D4 · North</v>
      </c>
      <c r="F13" s="72" t="str">
        <f aca="false">IF(Setup!$C$18="","",Setup!$C$18&amp;IF(Setup!$D$18="",""," · "&amp;Setup!$D$18))</f>
        <v>D5 · South</v>
      </c>
      <c r="G13" s="72" t="str">
        <f aca="false">IF(Setup!$C$19="","",Setup!$C$19&amp;IF(Setup!$D$19="",""," · "&amp;Setup!$D$19))</f>
        <v>D6 · South</v>
      </c>
    </row>
    <row r="14" customFormat="false" ht="25.5" hidden="false" customHeight="true" outlineLevel="0" collapsed="false">
      <c r="B14" s="48" t="str">
        <f aca="false">IF(Setup!$C$14="","",IF(DayCol=0,"—",IF(INDEX(Bookings!$D$8:$M$37,1,DayCol)="","Free",INDEX(Bookings!$D$8:$M$37,1,DayCol)&amp;IF(INDEX('Check-in'!$D$10:$M$39,1,DayCol)="No-show"," ✗",IF(INDEX('Check-in'!$D$10:$M$39,1,DayCol)="Showed"," ✓","")))))</f>
        <v>Free</v>
      </c>
      <c r="C14" s="48" t="str">
        <f aca="false">IF(Setup!$C$15="","",IF(DayCol=0,"—",IF(INDEX(Bookings!$D$8:$M$37,2,DayCol)="","Free",INDEX(Bookings!$D$8:$M$37,2,DayCol)&amp;IF(INDEX('Check-in'!$D$10:$M$39,2,DayCol)="No-show"," ✗",IF(INDEX('Check-in'!$D$10:$M$39,2,DayCol)="Showed"," ✓","")))))</f>
        <v>Free</v>
      </c>
      <c r="D14" s="48" t="str">
        <f aca="false">IF(Setup!$C$16="","",IF(DayCol=0,"—",IF(INDEX(Bookings!$D$8:$M$37,3,DayCol)="","Free",INDEX(Bookings!$D$8:$M$37,3,DayCol)&amp;IF(INDEX('Check-in'!$D$10:$M$39,3,DayCol)="No-show"," ✗",IF(INDEX('Check-in'!$D$10:$M$39,3,DayCol)="Showed"," ✓","")))))</f>
        <v>Mia Okafor ✓</v>
      </c>
      <c r="E14" s="48" t="str">
        <f aca="false">IF(Setup!$C$17="","",IF(DayCol=0,"—",IF(INDEX(Bookings!$D$8:$M$37,4,DayCol)="","Free",INDEX(Bookings!$D$8:$M$37,4,DayCol)&amp;IF(INDEX('Check-in'!$D$10:$M$39,4,DayCol)="No-show"," ✗",IF(INDEX('Check-in'!$D$10:$M$39,4,DayCol)="Showed"," ✓","")))))</f>
        <v>Omar Farouk ✓</v>
      </c>
      <c r="F14" s="48" t="str">
        <f aca="false">IF(Setup!$C$18="","",IF(DayCol=0,"—",IF(INDEX(Bookings!$D$8:$M$37,5,DayCol)="","Free",INDEX(Bookings!$D$8:$M$37,5,DayCol)&amp;IF(INDEX('Check-in'!$D$10:$M$39,5,DayCol)="No-show"," ✗",IF(INDEX('Check-in'!$D$10:$M$39,5,DayCol)="Showed"," ✓","")))))</f>
        <v>Free</v>
      </c>
      <c r="G14" s="48" t="str">
        <f aca="false">IF(Setup!$C$19="","",IF(DayCol=0,"—",IF(INDEX(Bookings!$D$8:$M$37,6,DayCol)="","Free",INDEX(Bookings!$D$8:$M$37,6,DayCol)&amp;IF(INDEX('Check-in'!$D$10:$M$39,6,DayCol)="No-show"," ✗",IF(INDEX('Check-in'!$D$10:$M$39,6,DayCol)="Showed"," ✓","")))))</f>
        <v>Ethan Clarke ✓</v>
      </c>
    </row>
    <row r="15" customFormat="false" ht="15.75" hidden="false" customHeight="true" outlineLevel="0" collapsed="false">
      <c r="B15" s="72" t="str">
        <f aca="false">IF(Setup!$C$20="","",Setup!$C$20&amp;IF(Setup!$D$20="",""," · "&amp;Setup!$D$20))</f>
        <v>D7 · South</v>
      </c>
      <c r="C15" s="72" t="str">
        <f aca="false">IF(Setup!$C$21="","",Setup!$C$21&amp;IF(Setup!$D$21="",""," · "&amp;Setup!$D$21))</f>
        <v>D8 · South</v>
      </c>
      <c r="D15" s="72" t="str">
        <f aca="false">IF(Setup!$C$22="","",Setup!$C$22&amp;IF(Setup!$D$22="",""," · "&amp;Setup!$D$22))</f>
        <v>D9 · Quiet</v>
      </c>
      <c r="E15" s="72" t="str">
        <f aca="false">IF(Setup!$C$23="","",Setup!$C$23&amp;IF(Setup!$D$23="",""," · "&amp;Setup!$D$23))</f>
        <v>D10 · Quiet</v>
      </c>
      <c r="F15" s="72" t="str">
        <f aca="false">IF(Setup!$C$24="","",Setup!$C$24&amp;IF(Setup!$D$24="",""," · "&amp;Setup!$D$24))</f>
        <v>D11 · Focus</v>
      </c>
      <c r="G15" s="72" t="str">
        <f aca="false">IF(Setup!$C$25="","",Setup!$C$25&amp;IF(Setup!$D$25="",""," · "&amp;Setup!$D$25))</f>
        <v>D12 · Focus</v>
      </c>
    </row>
    <row r="16" customFormat="false" ht="25.5" hidden="false" customHeight="true" outlineLevel="0" collapsed="false">
      <c r="B16" s="48" t="str">
        <f aca="false">IF(Setup!$C$20="","",IF(DayCol=0,"—",IF(INDEX(Bookings!$D$8:$M$37,7,DayCol)="","Free",INDEX(Bookings!$D$8:$M$37,7,DayCol)&amp;IF(INDEX('Check-in'!$D$10:$M$39,7,DayCol)="No-show"," ✗",IF(INDEX('Check-in'!$D$10:$M$39,7,DayCol)="Showed"," ✓","")))))</f>
        <v>Diego Ferrer ✗</v>
      </c>
      <c r="C16" s="48" t="str">
        <f aca="false">IF(Setup!$C$21="","",IF(DayCol=0,"—",IF(INDEX(Bookings!$D$8:$M$37,8,DayCol)="","Free",INDEX(Bookings!$D$8:$M$37,8,DayCol)&amp;IF(INDEX('Check-in'!$D$10:$M$39,8,DayCol)="No-show"," ✗",IF(INDEX('Check-in'!$D$10:$M$39,8,DayCol)="Showed"," ✓","")))))</f>
        <v>Jonas Weber ✓</v>
      </c>
      <c r="D16" s="48" t="str">
        <f aca="false">IF(Setup!$C$22="","",IF(DayCol=0,"—",IF(INDEX(Bookings!$D$8:$M$37,9,DayCol)="","Free",INDEX(Bookings!$D$8:$M$37,9,DayCol)&amp;IF(INDEX('Check-in'!$D$10:$M$39,9,DayCol)="No-show"," ✗",IF(INDEX('Check-in'!$D$10:$M$39,9,DayCol)="Showed"," ✓","")))))</f>
        <v>Free</v>
      </c>
      <c r="E16" s="48" t="str">
        <f aca="false">IF(Setup!$C$23="","",IF(DayCol=0,"—",IF(INDEX(Bookings!$D$8:$M$37,10,DayCol)="","Free",INDEX(Bookings!$D$8:$M$37,10,DayCol)&amp;IF(INDEX('Check-in'!$D$10:$M$39,10,DayCol)="No-show"," ✗",IF(INDEX('Check-in'!$D$10:$M$39,10,DayCol)="Showed"," ✓","")))))</f>
        <v>Free</v>
      </c>
      <c r="F16" s="48" t="str">
        <f aca="false">IF(Setup!$C$24="","",IF(DayCol=0,"—",IF(INDEX(Bookings!$D$8:$M$37,11,DayCol)="","Free",INDEX(Bookings!$D$8:$M$37,11,DayCol)&amp;IF(INDEX('Check-in'!$D$10:$M$39,11,DayCol)="No-show"," ✗",IF(INDEX('Check-in'!$D$10:$M$39,11,DayCol)="Showed"," ✓","")))))</f>
        <v>Free</v>
      </c>
      <c r="G16" s="48" t="str">
        <f aca="false">IF(Setup!$C$25="","",IF(DayCol=0,"—",IF(INDEX(Bookings!$D$8:$M$37,12,DayCol)="","Free",INDEX(Bookings!$D$8:$M$37,12,DayCol)&amp;IF(INDEX('Check-in'!$D$10:$M$39,12,DayCol)="No-show"," ✗",IF(INDEX('Check-in'!$D$10:$M$39,12,DayCol)="Showed"," ✓","")))))</f>
        <v>Marcus Bell ✓</v>
      </c>
    </row>
    <row r="17" customFormat="false" ht="15.75" hidden="false" customHeight="true" outlineLevel="0" collapsed="false">
      <c r="B17" s="72" t="str">
        <f aca="false">IF(Setup!$C$26="","",Setup!$C$26&amp;IF(Setup!$D$26="",""," · "&amp;Setup!$D$26))</f>
        <v/>
      </c>
      <c r="C17" s="72" t="str">
        <f aca="false">IF(Setup!$C$27="","",Setup!$C$27&amp;IF(Setup!$D$27="",""," · "&amp;Setup!$D$27))</f>
        <v/>
      </c>
      <c r="D17" s="72" t="str">
        <f aca="false">IF(Setup!$C$28="","",Setup!$C$28&amp;IF(Setup!$D$28="",""," · "&amp;Setup!$D$28))</f>
        <v/>
      </c>
      <c r="E17" s="72" t="str">
        <f aca="false">IF(Setup!$C$29="","",Setup!$C$29&amp;IF(Setup!$D$29="",""," · "&amp;Setup!$D$29))</f>
        <v/>
      </c>
      <c r="F17" s="72" t="str">
        <f aca="false">IF(Setup!$C$30="","",Setup!$C$30&amp;IF(Setup!$D$30="",""," · "&amp;Setup!$D$30))</f>
        <v/>
      </c>
      <c r="G17" s="72" t="str">
        <f aca="false">IF(Setup!$C$31="","",Setup!$C$31&amp;IF(Setup!$D$31="",""," · "&amp;Setup!$D$31))</f>
        <v/>
      </c>
    </row>
    <row r="18" customFormat="false" ht="25.5" hidden="false" customHeight="true" outlineLevel="0" collapsed="false">
      <c r="B18" s="48" t="str">
        <f aca="false">IF(Setup!$C$26="","",IF(DayCol=0,"—",IF(INDEX(Bookings!$D$8:$M$37,13,DayCol)="","Free",INDEX(Bookings!$D$8:$M$37,13,DayCol)&amp;IF(INDEX('Check-in'!$D$10:$M$39,13,DayCol)="No-show"," ✗",IF(INDEX('Check-in'!$D$10:$M$39,13,DayCol)="Showed"," ✓","")))))</f>
        <v/>
      </c>
      <c r="C18" s="48" t="str">
        <f aca="false">IF(Setup!$C$27="","",IF(DayCol=0,"—",IF(INDEX(Bookings!$D$8:$M$37,14,DayCol)="","Free",INDEX(Bookings!$D$8:$M$37,14,DayCol)&amp;IF(INDEX('Check-in'!$D$10:$M$39,14,DayCol)="No-show"," ✗",IF(INDEX('Check-in'!$D$10:$M$39,14,DayCol)="Showed"," ✓","")))))</f>
        <v/>
      </c>
      <c r="D18" s="48" t="str">
        <f aca="false">IF(Setup!$C$28="","",IF(DayCol=0,"—",IF(INDEX(Bookings!$D$8:$M$37,15,DayCol)="","Free",INDEX(Bookings!$D$8:$M$37,15,DayCol)&amp;IF(INDEX('Check-in'!$D$10:$M$39,15,DayCol)="No-show"," ✗",IF(INDEX('Check-in'!$D$10:$M$39,15,DayCol)="Showed"," ✓","")))))</f>
        <v/>
      </c>
      <c r="E18" s="48" t="str">
        <f aca="false">IF(Setup!$C$29="","",IF(DayCol=0,"—",IF(INDEX(Bookings!$D$8:$M$37,16,DayCol)="","Free",INDEX(Bookings!$D$8:$M$37,16,DayCol)&amp;IF(INDEX('Check-in'!$D$10:$M$39,16,DayCol)="No-show"," ✗",IF(INDEX('Check-in'!$D$10:$M$39,16,DayCol)="Showed"," ✓","")))))</f>
        <v/>
      </c>
      <c r="F18" s="48" t="str">
        <f aca="false">IF(Setup!$C$30="","",IF(DayCol=0,"—",IF(INDEX(Bookings!$D$8:$M$37,17,DayCol)="","Free",INDEX(Bookings!$D$8:$M$37,17,DayCol)&amp;IF(INDEX('Check-in'!$D$10:$M$39,17,DayCol)="No-show"," ✗",IF(INDEX('Check-in'!$D$10:$M$39,17,DayCol)="Showed"," ✓","")))))</f>
        <v/>
      </c>
      <c r="G18" s="48" t="str">
        <f aca="false">IF(Setup!$C$31="","",IF(DayCol=0,"—",IF(INDEX(Bookings!$D$8:$M$37,18,DayCol)="","Free",INDEX(Bookings!$D$8:$M$37,18,DayCol)&amp;IF(INDEX('Check-in'!$D$10:$M$39,18,DayCol)="No-show"," ✗",IF(INDEX('Check-in'!$D$10:$M$39,18,DayCol)="Showed"," ✓","")))))</f>
        <v/>
      </c>
    </row>
    <row r="19" customFormat="false" ht="15.75" hidden="false" customHeight="true" outlineLevel="0" collapsed="false">
      <c r="B19" s="72" t="str">
        <f aca="false">IF(Setup!$C$32="","",Setup!$C$32&amp;IF(Setup!$D$32="",""," · "&amp;Setup!$D$32))</f>
        <v/>
      </c>
      <c r="C19" s="72" t="str">
        <f aca="false">IF(Setup!$C$33="","",Setup!$C$33&amp;IF(Setup!$D$33="",""," · "&amp;Setup!$D$33))</f>
        <v/>
      </c>
      <c r="D19" s="72" t="str">
        <f aca="false">IF(Setup!$C$34="","",Setup!$C$34&amp;IF(Setup!$D$34="",""," · "&amp;Setup!$D$34))</f>
        <v/>
      </c>
      <c r="E19" s="72" t="str">
        <f aca="false">IF(Setup!$C$35="","",Setup!$C$35&amp;IF(Setup!$D$35="",""," · "&amp;Setup!$D$35))</f>
        <v/>
      </c>
      <c r="F19" s="72" t="str">
        <f aca="false">IF(Setup!$C$36="","",Setup!$C$36&amp;IF(Setup!$D$36="",""," · "&amp;Setup!$D$36))</f>
        <v/>
      </c>
      <c r="G19" s="72" t="str">
        <f aca="false">IF(Setup!$C$37="","",Setup!$C$37&amp;IF(Setup!$D$37="",""," · "&amp;Setup!$D$37))</f>
        <v/>
      </c>
    </row>
    <row r="20" customFormat="false" ht="25.5" hidden="false" customHeight="true" outlineLevel="0" collapsed="false">
      <c r="B20" s="48" t="str">
        <f aca="false">IF(Setup!$C$32="","",IF(DayCol=0,"—",IF(INDEX(Bookings!$D$8:$M$37,19,DayCol)="","Free",INDEX(Bookings!$D$8:$M$37,19,DayCol)&amp;IF(INDEX('Check-in'!$D$10:$M$39,19,DayCol)="No-show"," ✗",IF(INDEX('Check-in'!$D$10:$M$39,19,DayCol)="Showed"," ✓","")))))</f>
        <v/>
      </c>
      <c r="C20" s="48" t="str">
        <f aca="false">IF(Setup!$C$33="","",IF(DayCol=0,"—",IF(INDEX(Bookings!$D$8:$M$37,20,DayCol)="","Free",INDEX(Bookings!$D$8:$M$37,20,DayCol)&amp;IF(INDEX('Check-in'!$D$10:$M$39,20,DayCol)="No-show"," ✗",IF(INDEX('Check-in'!$D$10:$M$39,20,DayCol)="Showed"," ✓","")))))</f>
        <v/>
      </c>
      <c r="D20" s="48" t="str">
        <f aca="false">IF(Setup!$C$34="","",IF(DayCol=0,"—",IF(INDEX(Bookings!$D$8:$M$37,21,DayCol)="","Free",INDEX(Bookings!$D$8:$M$37,21,DayCol)&amp;IF(INDEX('Check-in'!$D$10:$M$39,21,DayCol)="No-show"," ✗",IF(INDEX('Check-in'!$D$10:$M$39,21,DayCol)="Showed"," ✓","")))))</f>
        <v/>
      </c>
      <c r="E20" s="48" t="str">
        <f aca="false">IF(Setup!$C$35="","",IF(DayCol=0,"—",IF(INDEX(Bookings!$D$8:$M$37,22,DayCol)="","Free",INDEX(Bookings!$D$8:$M$37,22,DayCol)&amp;IF(INDEX('Check-in'!$D$10:$M$39,22,DayCol)="No-show"," ✗",IF(INDEX('Check-in'!$D$10:$M$39,22,DayCol)="Showed"," ✓","")))))</f>
        <v/>
      </c>
      <c r="F20" s="48" t="str">
        <f aca="false">IF(Setup!$C$36="","",IF(DayCol=0,"—",IF(INDEX(Bookings!$D$8:$M$37,23,DayCol)="","Free",INDEX(Bookings!$D$8:$M$37,23,DayCol)&amp;IF(INDEX('Check-in'!$D$10:$M$39,23,DayCol)="No-show"," ✗",IF(INDEX('Check-in'!$D$10:$M$39,23,DayCol)="Showed"," ✓","")))))</f>
        <v/>
      </c>
      <c r="G20" s="48" t="str">
        <f aca="false">IF(Setup!$C$37="","",IF(DayCol=0,"—",IF(INDEX(Bookings!$D$8:$M$37,24,DayCol)="","Free",INDEX(Bookings!$D$8:$M$37,24,DayCol)&amp;IF(INDEX('Check-in'!$D$10:$M$39,24,DayCol)="No-show"," ✗",IF(INDEX('Check-in'!$D$10:$M$39,24,DayCol)="Showed"," ✓","")))))</f>
        <v/>
      </c>
    </row>
    <row r="21" customFormat="false" ht="15.75" hidden="false" customHeight="true" outlineLevel="0" collapsed="false">
      <c r="B21" s="72" t="str">
        <f aca="false">IF(Setup!$C$38="","",Setup!$C$38&amp;IF(Setup!$D$38="",""," · "&amp;Setup!$D$38))</f>
        <v/>
      </c>
      <c r="C21" s="72" t="str">
        <f aca="false">IF(Setup!$C$39="","",Setup!$C$39&amp;IF(Setup!$D$39="",""," · "&amp;Setup!$D$39))</f>
        <v/>
      </c>
      <c r="D21" s="72" t="str">
        <f aca="false">IF(Setup!$C$40="","",Setup!$C$40&amp;IF(Setup!$D$40="",""," · "&amp;Setup!$D$40))</f>
        <v/>
      </c>
      <c r="E21" s="72" t="str">
        <f aca="false">IF(Setup!$C$41="","",Setup!$C$41&amp;IF(Setup!$D$41="",""," · "&amp;Setup!$D$41))</f>
        <v/>
      </c>
      <c r="F21" s="72" t="str">
        <f aca="false">IF(Setup!$C$42="","",Setup!$C$42&amp;IF(Setup!$D$42="",""," · "&amp;Setup!$D$42))</f>
        <v/>
      </c>
      <c r="G21" s="72" t="str">
        <f aca="false">IF(Setup!$C$43="","",Setup!$C$43&amp;IF(Setup!$D$43="",""," · "&amp;Setup!$D$43))</f>
        <v/>
      </c>
    </row>
    <row r="22" customFormat="false" ht="25.5" hidden="false" customHeight="true" outlineLevel="0" collapsed="false">
      <c r="B22" s="48" t="str">
        <f aca="false">IF(Setup!$C$38="","",IF(DayCol=0,"—",IF(INDEX(Bookings!$D$8:$M$37,25,DayCol)="","Free",INDEX(Bookings!$D$8:$M$37,25,DayCol)&amp;IF(INDEX('Check-in'!$D$10:$M$39,25,DayCol)="No-show"," ✗",IF(INDEX('Check-in'!$D$10:$M$39,25,DayCol)="Showed"," ✓","")))))</f>
        <v/>
      </c>
      <c r="C22" s="48" t="str">
        <f aca="false">IF(Setup!$C$39="","",IF(DayCol=0,"—",IF(INDEX(Bookings!$D$8:$M$37,26,DayCol)="","Free",INDEX(Bookings!$D$8:$M$37,26,DayCol)&amp;IF(INDEX('Check-in'!$D$10:$M$39,26,DayCol)="No-show"," ✗",IF(INDEX('Check-in'!$D$10:$M$39,26,DayCol)="Showed"," ✓","")))))</f>
        <v/>
      </c>
      <c r="D22" s="48" t="str">
        <f aca="false">IF(Setup!$C$40="","",IF(DayCol=0,"—",IF(INDEX(Bookings!$D$8:$M$37,27,DayCol)="","Free",INDEX(Bookings!$D$8:$M$37,27,DayCol)&amp;IF(INDEX('Check-in'!$D$10:$M$39,27,DayCol)="No-show"," ✗",IF(INDEX('Check-in'!$D$10:$M$39,27,DayCol)="Showed"," ✓","")))))</f>
        <v/>
      </c>
      <c r="E22" s="48" t="str">
        <f aca="false">IF(Setup!$C$41="","",IF(DayCol=0,"—",IF(INDEX(Bookings!$D$8:$M$37,28,DayCol)="","Free",INDEX(Bookings!$D$8:$M$37,28,DayCol)&amp;IF(INDEX('Check-in'!$D$10:$M$39,28,DayCol)="No-show"," ✗",IF(INDEX('Check-in'!$D$10:$M$39,28,DayCol)="Showed"," ✓","")))))</f>
        <v/>
      </c>
      <c r="F22" s="48" t="str">
        <f aca="false">IF(Setup!$C$42="","",IF(DayCol=0,"—",IF(INDEX(Bookings!$D$8:$M$37,29,DayCol)="","Free",INDEX(Bookings!$D$8:$M$37,29,DayCol)&amp;IF(INDEX('Check-in'!$D$10:$M$39,29,DayCol)="No-show"," ✗",IF(INDEX('Check-in'!$D$10:$M$39,29,DayCol)="Showed"," ✓","")))))</f>
        <v/>
      </c>
      <c r="G22" s="48" t="str">
        <f aca="false">IF(Setup!$C$43="","",IF(DayCol=0,"—",IF(INDEX(Bookings!$D$8:$M$37,30,DayCol)="","Free",INDEX(Bookings!$D$8:$M$37,30,DayCol)&amp;IF(INDEX('Check-in'!$D$10:$M$39,30,DayCol)="No-show"," ✗",IF(INDEX('Check-in'!$D$10:$M$39,30,DayCol)="Showed"," ✓","")))))</f>
        <v/>
      </c>
    </row>
    <row r="23" customFormat="false" ht="16.5" hidden="false" customHeight="true" outlineLevel="0" collapsed="false">
      <c r="B23" s="17" t="s">
        <v>151</v>
      </c>
      <c r="C23" s="17"/>
      <c r="D23" s="17"/>
      <c r="E23" s="17"/>
      <c r="F23" s="17"/>
      <c r="G23" s="17"/>
    </row>
    <row r="24" customFormat="false" ht="12" hidden="false" customHeight="true" outlineLevel="0" collapsed="false"/>
    <row r="25" customFormat="false" ht="21.75" hidden="false" customHeight="true" outlineLevel="0" collapsed="false">
      <c r="B25" s="5" t="s">
        <v>152</v>
      </c>
      <c r="C25" s="5"/>
      <c r="D25" s="5"/>
      <c r="E25" s="5"/>
      <c r="F25" s="5"/>
      <c r="G25" s="5"/>
    </row>
    <row r="26" customFormat="false" ht="15.75" hidden="false" customHeight="true" outlineLevel="0" collapsed="false">
      <c r="B26" s="73" t="str">
        <f aca="false">IFERROR(INDEX(Lists!$D$3:$D$42,MATCH(1,Lists!$Q$3:$Q$42,0)),"")</f>
        <v>Mia Okafor</v>
      </c>
      <c r="C26" s="73"/>
      <c r="D26" s="73" t="str">
        <f aca="false">IFERROR(INDEX(Lists!$D$3:$D$42,MATCH(11,Lists!$Q$3:$Q$42,0)),"")</f>
        <v/>
      </c>
      <c r="E26" s="73"/>
      <c r="F26" s="74" t="str">
        <f aca="false">SUMPRODUCT((Lists!$P$3:$P$42&gt;0)*1)&amp;" people in the office"</f>
        <v>6 people in the office</v>
      </c>
      <c r="G26" s="74"/>
    </row>
    <row r="27" customFormat="false" ht="15.75" hidden="false" customHeight="true" outlineLevel="0" collapsed="false">
      <c r="B27" s="73" t="str">
        <f aca="false">IFERROR(INDEX(Lists!$D$3:$D$42,MATCH(2,Lists!$Q$3:$Q$42,0)),"")</f>
        <v>Ethan Clarke</v>
      </c>
      <c r="C27" s="73"/>
      <c r="D27" s="73" t="str">
        <f aca="false">IFERROR(INDEX(Lists!$D$3:$D$42,MATCH(12,Lists!$Q$3:$Q$42,0)),"")</f>
        <v/>
      </c>
      <c r="E27" s="73"/>
      <c r="F27" s="17" t="str">
        <f aca="false">IF(SUMPRODUCT((Lists!$P$3:$P$42&gt;0)*1)&gt;20,"+ "&amp;(SUMPRODUCT((Lists!$P$3:$P$42&gt;0)*1)-20)&amp;" not listed","")</f>
        <v/>
      </c>
      <c r="G27" s="17"/>
    </row>
    <row r="28" customFormat="false" ht="15.75" hidden="false" customHeight="true" outlineLevel="0" collapsed="false">
      <c r="B28" s="73" t="str">
        <f aca="false">IFERROR(INDEX(Lists!$D$3:$D$42,MATCH(3,Lists!$Q$3:$Q$42,0)),"")</f>
        <v>Jonas Weber</v>
      </c>
      <c r="C28" s="73"/>
      <c r="D28" s="73" t="str">
        <f aca="false">IFERROR(INDEX(Lists!$D$3:$D$42,MATCH(13,Lists!$Q$3:$Q$42,0)),"")</f>
        <v/>
      </c>
      <c r="E28" s="73"/>
    </row>
    <row r="29" customFormat="false" ht="15.75" hidden="false" customHeight="true" outlineLevel="0" collapsed="false">
      <c r="B29" s="73" t="str">
        <f aca="false">IFERROR(INDEX(Lists!$D$3:$D$42,MATCH(4,Lists!$Q$3:$Q$42,0)),"")</f>
        <v>Marcus Bell</v>
      </c>
      <c r="C29" s="73"/>
      <c r="D29" s="73" t="str">
        <f aca="false">IFERROR(INDEX(Lists!$D$3:$D$42,MATCH(14,Lists!$Q$3:$Q$42,0)),"")</f>
        <v/>
      </c>
      <c r="E29" s="73"/>
    </row>
    <row r="30" customFormat="false" ht="15.75" hidden="false" customHeight="true" outlineLevel="0" collapsed="false">
      <c r="B30" s="73" t="str">
        <f aca="false">IFERROR(INDEX(Lists!$D$3:$D$42,MATCH(5,Lists!$Q$3:$Q$42,0)),"")</f>
        <v>Omar Farouk</v>
      </c>
      <c r="C30" s="73"/>
      <c r="D30" s="73" t="str">
        <f aca="false">IFERROR(INDEX(Lists!$D$3:$D$42,MATCH(15,Lists!$Q$3:$Q$42,0)),"")</f>
        <v/>
      </c>
      <c r="E30" s="73"/>
    </row>
    <row r="31" customFormat="false" ht="15.75" hidden="false" customHeight="true" outlineLevel="0" collapsed="false">
      <c r="B31" s="73" t="str">
        <f aca="false">IFERROR(INDEX(Lists!$D$3:$D$42,MATCH(6,Lists!$Q$3:$Q$42,0)),"")</f>
        <v>Diego Ferrer</v>
      </c>
      <c r="C31" s="73"/>
      <c r="D31" s="73" t="str">
        <f aca="false">IFERROR(INDEX(Lists!$D$3:$D$42,MATCH(16,Lists!$Q$3:$Q$42,0)),"")</f>
        <v/>
      </c>
      <c r="E31" s="73"/>
    </row>
    <row r="32" customFormat="false" ht="15.75" hidden="false" customHeight="true" outlineLevel="0" collapsed="false">
      <c r="B32" s="73" t="str">
        <f aca="false">IFERROR(INDEX(Lists!$D$3:$D$42,MATCH(7,Lists!$Q$3:$Q$42,0)),"")</f>
        <v/>
      </c>
      <c r="C32" s="73"/>
      <c r="D32" s="73" t="str">
        <f aca="false">IFERROR(INDEX(Lists!$D$3:$D$42,MATCH(17,Lists!$Q$3:$Q$42,0)),"")</f>
        <v/>
      </c>
      <c r="E32" s="73"/>
    </row>
    <row r="33" customFormat="false" ht="15.75" hidden="false" customHeight="true" outlineLevel="0" collapsed="false">
      <c r="B33" s="73" t="str">
        <f aca="false">IFERROR(INDEX(Lists!$D$3:$D$42,MATCH(8,Lists!$Q$3:$Q$42,0)),"")</f>
        <v/>
      </c>
      <c r="C33" s="73"/>
      <c r="D33" s="73" t="str">
        <f aca="false">IFERROR(INDEX(Lists!$D$3:$D$42,MATCH(18,Lists!$Q$3:$Q$42,0)),"")</f>
        <v/>
      </c>
      <c r="E33" s="73"/>
    </row>
    <row r="34" customFormat="false" ht="15.75" hidden="false" customHeight="true" outlineLevel="0" collapsed="false">
      <c r="B34" s="73" t="str">
        <f aca="false">IFERROR(INDEX(Lists!$D$3:$D$42,MATCH(9,Lists!$Q$3:$Q$42,0)),"")</f>
        <v/>
      </c>
      <c r="C34" s="73"/>
      <c r="D34" s="73" t="str">
        <f aca="false">IFERROR(INDEX(Lists!$D$3:$D$42,MATCH(19,Lists!$Q$3:$Q$42,0)),"")</f>
        <v/>
      </c>
      <c r="E34" s="73"/>
    </row>
    <row r="35" customFormat="false" ht="15.75" hidden="false" customHeight="true" outlineLevel="0" collapsed="false">
      <c r="B35" s="73" t="str">
        <f aca="false">IFERROR(INDEX(Lists!$D$3:$D$42,MATCH(10,Lists!$Q$3:$Q$42,0)),"")</f>
        <v/>
      </c>
      <c r="C35" s="73"/>
      <c r="D35" s="73" t="str">
        <f aca="false">IFERROR(INDEX(Lists!$D$3:$D$42,MATCH(20,Lists!$Q$3:$Q$42,0)),"")</f>
        <v/>
      </c>
      <c r="E35" s="73"/>
    </row>
    <row r="36" customFormat="false" ht="15.75" hidden="false" customHeight="true" outlineLevel="0" collapsed="false"/>
    <row r="37" customFormat="false" ht="15.75" hidden="false" customHeight="true" outlineLevel="0" collapsed="false">
      <c r="B37" s="17" t="s">
        <v>153</v>
      </c>
      <c r="C37" s="17"/>
      <c r="D37" s="17"/>
      <c r="E37" s="17"/>
      <c r="F37" s="17"/>
      <c r="G37" s="17"/>
    </row>
  </sheetData>
  <mergeCells count="33">
    <mergeCell ref="B1:E1"/>
    <mergeCell ref="F1:G1"/>
    <mergeCell ref="B3:E3"/>
    <mergeCell ref="F3:G3"/>
    <mergeCell ref="B5:C5"/>
    <mergeCell ref="E5:G5"/>
    <mergeCell ref="B10:G10"/>
    <mergeCell ref="B12:G12"/>
    <mergeCell ref="B23:G23"/>
    <mergeCell ref="B25:G25"/>
    <mergeCell ref="B26:C26"/>
    <mergeCell ref="D26:E26"/>
    <mergeCell ref="F26:G26"/>
    <mergeCell ref="B27:C27"/>
    <mergeCell ref="D27:E27"/>
    <mergeCell ref="F27:G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7:G37"/>
  </mergeCells>
  <conditionalFormatting sqref="B13:G13">
    <cfRule type="expression" priority="2" aboveAverage="0" equalAverage="0" bottom="0" percent="0" rank="0" text="" dxfId="8">
      <formula>B13&lt;&gt;""</formula>
    </cfRule>
  </conditionalFormatting>
  <conditionalFormatting sqref="B14:G14">
    <cfRule type="expression" priority="3" aboveAverage="0" equalAverage="0" bottom="0" percent="0" rank="0" text="" dxfId="0">
      <formula>RIGHT(B14,1)="✗"</formula>
    </cfRule>
    <cfRule type="cellIs" priority="4" operator="equal" aboveAverage="0" equalAverage="0" bottom="0" percent="0" rank="0" text="" dxfId="6">
      <formula>"Free"</formula>
    </cfRule>
    <cfRule type="expression" priority="5" aboveAverage="0" equalAverage="0" bottom="0" percent="0" rank="0" text="" dxfId="9">
      <formula>AND(B14&lt;&gt;"",B14&lt;&gt;"—")</formula>
    </cfRule>
  </conditionalFormatting>
  <conditionalFormatting sqref="B15:G15">
    <cfRule type="expression" priority="6" aboveAverage="0" equalAverage="0" bottom="0" percent="0" rank="0" text="" dxfId="8">
      <formula>B15&lt;&gt;""</formula>
    </cfRule>
  </conditionalFormatting>
  <conditionalFormatting sqref="B16:G16">
    <cfRule type="expression" priority="7" aboveAverage="0" equalAverage="0" bottom="0" percent="0" rank="0" text="" dxfId="0">
      <formula>RIGHT(B16,1)="✗"</formula>
    </cfRule>
    <cfRule type="cellIs" priority="8" operator="equal" aboveAverage="0" equalAverage="0" bottom="0" percent="0" rank="0" text="" dxfId="6">
      <formula>"Free"</formula>
    </cfRule>
    <cfRule type="expression" priority="9" aboveAverage="0" equalAverage="0" bottom="0" percent="0" rank="0" text="" dxfId="9">
      <formula>AND(B16&lt;&gt;"",B16&lt;&gt;"—")</formula>
    </cfRule>
  </conditionalFormatting>
  <conditionalFormatting sqref="B17:G17">
    <cfRule type="expression" priority="10" aboveAverage="0" equalAverage="0" bottom="0" percent="0" rank="0" text="" dxfId="8">
      <formula>B17&lt;&gt;""</formula>
    </cfRule>
  </conditionalFormatting>
  <conditionalFormatting sqref="B18:G18">
    <cfRule type="expression" priority="11" aboveAverage="0" equalAverage="0" bottom="0" percent="0" rank="0" text="" dxfId="0">
      <formula>RIGHT(B18,1)="✗"</formula>
    </cfRule>
    <cfRule type="cellIs" priority="12" operator="equal" aboveAverage="0" equalAverage="0" bottom="0" percent="0" rank="0" text="" dxfId="6">
      <formula>"Free"</formula>
    </cfRule>
    <cfRule type="expression" priority="13" aboveAverage="0" equalAverage="0" bottom="0" percent="0" rank="0" text="" dxfId="9">
      <formula>AND(B18&lt;&gt;"",B18&lt;&gt;"—")</formula>
    </cfRule>
  </conditionalFormatting>
  <conditionalFormatting sqref="B19:G19">
    <cfRule type="expression" priority="14" aboveAverage="0" equalAverage="0" bottom="0" percent="0" rank="0" text="" dxfId="8">
      <formula>B19&lt;&gt;""</formula>
    </cfRule>
  </conditionalFormatting>
  <conditionalFormatting sqref="B20:G20">
    <cfRule type="expression" priority="15" aboveAverage="0" equalAverage="0" bottom="0" percent="0" rank="0" text="" dxfId="0">
      <formula>RIGHT(B20,1)="✗"</formula>
    </cfRule>
    <cfRule type="cellIs" priority="16" operator="equal" aboveAverage="0" equalAverage="0" bottom="0" percent="0" rank="0" text="" dxfId="6">
      <formula>"Free"</formula>
    </cfRule>
    <cfRule type="expression" priority="17" aboveAverage="0" equalAverage="0" bottom="0" percent="0" rank="0" text="" dxfId="9">
      <formula>AND(B20&lt;&gt;"",B20&lt;&gt;"—")</formula>
    </cfRule>
  </conditionalFormatting>
  <conditionalFormatting sqref="B21:G21">
    <cfRule type="expression" priority="18" aboveAverage="0" equalAverage="0" bottom="0" percent="0" rank="0" text="" dxfId="8">
      <formula>B21&lt;&gt;""</formula>
    </cfRule>
  </conditionalFormatting>
  <conditionalFormatting sqref="B22:G22">
    <cfRule type="expression" priority="19" aboveAverage="0" equalAverage="0" bottom="0" percent="0" rank="0" text="" dxfId="0">
      <formula>RIGHT(B22,1)="✗"</formula>
    </cfRule>
    <cfRule type="cellIs" priority="20" operator="equal" aboveAverage="0" equalAverage="0" bottom="0" percent="0" rank="0" text="" dxfId="6">
      <formula>"Free"</formula>
    </cfRule>
    <cfRule type="expression" priority="21" aboveAverage="0" equalAverage="0" bottom="0" percent="0" rank="0" text="" dxfId="9">
      <formula>AND(B22&lt;&gt;"",B22&lt;&gt;"—")</formula>
    </cfRule>
  </conditionalFormatting>
  <dataValidations count="1">
    <dataValidation allowBlank="false" errorStyle="stop" operator="between" showDropDown="false" showErrorMessage="false" showInputMessage="false" sqref="D5" type="list">
      <formula1>BookingDates</formula1>
      <formula2>0</formula2>
    </dataValidation>
  </dataValidations>
  <hyperlinks>
    <hyperlink ref="F1" r:id="rId1" display="Book a live demo  →  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52866"/>
    <pageSetUpPr fitToPage="false"/>
  </sheetPr>
  <dimension ref="B1:M1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5" min="5" style="0" width="12"/>
    <col collapsed="false" customWidth="true" hidden="false" outlineLevel="0" max="6" min="6" style="0" width="13"/>
    <col collapsed="false" customWidth="true" hidden="false" outlineLevel="0" max="7" min="7" style="0" width="11"/>
    <col collapsed="false" customWidth="true" hidden="false" outlineLevel="0" max="8" min="8" style="0" width="13"/>
    <col collapsed="false" customWidth="true" hidden="false" outlineLevel="0" max="13" min="9" style="0" width="11"/>
    <col collapsed="false" customWidth="true" hidden="false" outlineLevel="0" max="14" min="14" style="0" width="3"/>
  </cols>
  <sheetData>
    <row r="1" customFormat="false" ht="21.75" hidden="false" customHeight="true" outlineLevel="0" collapsed="false">
      <c r="B1" s="31" t="s">
        <v>154</v>
      </c>
      <c r="C1" s="31"/>
      <c r="D1" s="31"/>
      <c r="E1" s="31"/>
      <c r="F1" s="31"/>
      <c r="G1" s="31"/>
      <c r="H1" s="31"/>
      <c r="I1" s="32" t="s">
        <v>113</v>
      </c>
      <c r="J1" s="32"/>
      <c r="K1" s="32"/>
      <c r="L1" s="32"/>
      <c r="M1" s="32"/>
    </row>
    <row r="2" customFormat="false" ht="9.75" hidden="false" customHeight="true" outlineLevel="0" collapsed="false"/>
    <row r="3" customFormat="false" ht="27.75" hidden="false" customHeight="true" outlineLevel="0" collapsed="false">
      <c r="B3" s="56" t="str">
        <f aca="false">"        "&amp;CompanyName&amp;" — Utilisation Dashboard"</f>
        <v>        Acme Corp — Utilisation Dashboard</v>
      </c>
      <c r="C3" s="56"/>
      <c r="D3" s="56"/>
      <c r="E3" s="56"/>
      <c r="F3" s="56"/>
      <c r="G3" s="56"/>
      <c r="H3" s="56"/>
      <c r="I3" s="57" t="str">
        <f aca="false">"Two weeks from "&amp;TEXT(ScheduleStart,"d mmm yyyy")&amp;"  "</f>
        <v>Two weeks from 3 Aug 2026  </v>
      </c>
      <c r="J3" s="57"/>
      <c r="K3" s="57"/>
      <c r="L3" s="57"/>
      <c r="M3" s="57"/>
    </row>
    <row r="4" customFormat="false" ht="12" hidden="false" customHeight="true" outlineLevel="0" collapsed="false"/>
    <row r="5" customFormat="false" ht="18" hidden="false" customHeight="true" outlineLevel="0" collapsed="false">
      <c r="B5" s="63" t="s">
        <v>155</v>
      </c>
      <c r="C5" s="63"/>
      <c r="D5" s="65" t="s">
        <v>156</v>
      </c>
      <c r="E5" s="65"/>
      <c r="F5" s="61" t="s">
        <v>157</v>
      </c>
      <c r="G5" s="61"/>
      <c r="H5" s="64" t="s">
        <v>158</v>
      </c>
      <c r="I5" s="64"/>
      <c r="J5" s="65" t="s">
        <v>159</v>
      </c>
      <c r="K5" s="65"/>
      <c r="L5" s="62" t="s">
        <v>160</v>
      </c>
      <c r="M5" s="62"/>
    </row>
    <row r="6" customFormat="false" ht="37.5" hidden="false" customHeight="true" outlineLevel="0" collapsed="false">
      <c r="B6" s="68" t="n">
        <f aca="false">IF(TotalDesks=0,0,D13/TotalDesks)</f>
        <v>0.558333333333333</v>
      </c>
      <c r="C6" s="68"/>
      <c r="D6" s="75" t="n">
        <f aca="false">IF(TotalDesks=0,0,D12/TotalDesks)</f>
        <v>0.916666666666667</v>
      </c>
      <c r="E6" s="75"/>
      <c r="F6" s="76" t="str">
        <f aca="false">IF(D13=0,"—",TEXT(D12/D13,"0.0")&amp;"×")</f>
        <v>1.6×</v>
      </c>
      <c r="G6" s="76"/>
      <c r="H6" s="69" t="n">
        <f aca="false">Bookings!$N$6</f>
        <v>73</v>
      </c>
      <c r="I6" s="69"/>
      <c r="J6" s="75" t="n">
        <f aca="false">IF('Check-in'!$N$7+'Check-in'!$N$8=0,"—",'Check-in'!$N$8/('Check-in'!$N$7+'Check-in'!$N$8))</f>
        <v>0.146341463414634</v>
      </c>
      <c r="K6" s="75"/>
      <c r="L6" s="77" t="n">
        <f aca="false">IF(Bookings!$N$6=0,0,('Check-in'!$N$7+'Check-in'!$N$8)/Bookings!$N$6)</f>
        <v>0.561643835616438</v>
      </c>
      <c r="M6" s="77"/>
    </row>
    <row r="7" customFormat="false" ht="7.5" hidden="false" customHeight="true" outlineLevel="0" collapsed="false"/>
    <row r="8" customFormat="false" ht="18" hidden="false" customHeight="true" outlineLevel="0" collapsed="false">
      <c r="B8" s="62" t="s">
        <v>161</v>
      </c>
      <c r="C8" s="62"/>
      <c r="D8" s="62" t="s">
        <v>162</v>
      </c>
      <c r="E8" s="62"/>
      <c r="F8" s="61" t="s">
        <v>163</v>
      </c>
      <c r="G8" s="61"/>
      <c r="H8" s="64" t="s">
        <v>164</v>
      </c>
      <c r="I8" s="64"/>
      <c r="J8" s="64" t="s">
        <v>165</v>
      </c>
      <c r="K8" s="64"/>
      <c r="L8" s="63" t="s">
        <v>166</v>
      </c>
      <c r="M8" s="63"/>
    </row>
    <row r="9" customFormat="false" ht="37.5" hidden="false" customHeight="true" outlineLevel="0" collapsed="false">
      <c r="B9" s="67" t="n">
        <f aca="false">TotalDesks</f>
        <v>12</v>
      </c>
      <c r="C9" s="67"/>
      <c r="D9" s="67" t="n">
        <f aca="false">TotalPeople</f>
        <v>20</v>
      </c>
      <c r="E9" s="67"/>
      <c r="F9" s="78" t="str">
        <f aca="false">IF(TotalDesks=0,"—","1 : "&amp;TEXT(TotalPeople/TotalDesks,"0.0"))</f>
        <v>1 : 1.7</v>
      </c>
      <c r="G9" s="78"/>
      <c r="H9" s="69" t="n">
        <f aca="false">D15</f>
        <v>13</v>
      </c>
      <c r="I9" s="69"/>
      <c r="J9" s="79" t="str">
        <f aca="false">IF(D15=0,"—","1 : "&amp;TEXT(TotalPeople/D15,"0.0"))</f>
        <v>1 : 1.5</v>
      </c>
      <c r="K9" s="79"/>
      <c r="L9" s="80" t="str">
        <f aca="false">IF(D17=0,"balanced",IF(D17&gt;0,D17&amp;" short",ABS(D17)&amp;" spare"))</f>
        <v>1 short</v>
      </c>
      <c r="M9" s="80"/>
    </row>
    <row r="10" customFormat="false" ht="12" hidden="false" customHeight="true" outlineLevel="0" collapsed="false"/>
    <row r="11" customFormat="false" ht="21.75" hidden="false" customHeight="true" outlineLevel="0" collapsed="false">
      <c r="B11" s="5" t="s">
        <v>167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customFormat="false" ht="18" hidden="false" customHeight="true" outlineLevel="0" collapsed="false">
      <c r="B12" s="81" t="s">
        <v>168</v>
      </c>
      <c r="C12" s="81"/>
      <c r="D12" s="41" t="n">
        <f aca="false">MAX($G$23:$G$32)</f>
        <v>11</v>
      </c>
      <c r="E12" s="17" t="s">
        <v>169</v>
      </c>
      <c r="F12" s="17"/>
      <c r="G12" s="17"/>
      <c r="H12" s="17"/>
      <c r="I12" s="17"/>
      <c r="J12" s="17"/>
      <c r="K12" s="17"/>
      <c r="L12" s="17"/>
      <c r="M12" s="17"/>
    </row>
    <row r="13" customFormat="false" ht="18" hidden="false" customHeight="true" outlineLevel="0" collapsed="false">
      <c r="B13" s="81" t="s">
        <v>170</v>
      </c>
      <c r="C13" s="81"/>
      <c r="D13" s="82" t="n">
        <f aca="false">AVERAGE($G$23:$G$32)</f>
        <v>6.7</v>
      </c>
      <c r="E13" s="17" t="s">
        <v>171</v>
      </c>
      <c r="F13" s="17"/>
      <c r="G13" s="17"/>
      <c r="H13" s="17"/>
      <c r="I13" s="17"/>
      <c r="J13" s="17"/>
      <c r="K13" s="17"/>
      <c r="L13" s="17"/>
      <c r="M13" s="17"/>
    </row>
    <row r="14" customFormat="false" ht="18" hidden="false" customHeight="true" outlineLevel="0" collapsed="false">
      <c r="B14" s="81" t="s">
        <v>52</v>
      </c>
      <c r="C14" s="81"/>
      <c r="D14" s="42" t="n">
        <f aca="false">PeakBuffer</f>
        <v>0.15</v>
      </c>
      <c r="E14" s="17" t="s">
        <v>172</v>
      </c>
      <c r="F14" s="17"/>
      <c r="G14" s="17"/>
      <c r="H14" s="17"/>
      <c r="I14" s="17"/>
      <c r="J14" s="17"/>
      <c r="K14" s="17"/>
      <c r="L14" s="17"/>
      <c r="M14" s="17"/>
    </row>
    <row r="15" customFormat="false" ht="18" hidden="false" customHeight="true" outlineLevel="0" collapsed="false">
      <c r="B15" s="81" t="s">
        <v>173</v>
      </c>
      <c r="C15" s="81"/>
      <c r="D15" s="41" t="n">
        <f aca="false">ROUNDUP(D12*(1+PeakBuffer),0)</f>
        <v>13</v>
      </c>
      <c r="E15" s="17" t="s">
        <v>174</v>
      </c>
      <c r="F15" s="17"/>
      <c r="G15" s="17"/>
      <c r="H15" s="17"/>
      <c r="I15" s="17"/>
      <c r="J15" s="17"/>
      <c r="K15" s="17"/>
      <c r="L15" s="17"/>
      <c r="M15" s="17"/>
    </row>
    <row r="16" customFormat="false" ht="18" hidden="false" customHeight="true" outlineLevel="0" collapsed="false">
      <c r="B16" s="81" t="s">
        <v>175</v>
      </c>
      <c r="C16" s="81"/>
      <c r="D16" s="41" t="n">
        <f aca="false">TotalDesks</f>
        <v>12</v>
      </c>
      <c r="E16" s="17" t="s">
        <v>176</v>
      </c>
      <c r="F16" s="17"/>
      <c r="G16" s="17"/>
      <c r="H16" s="17"/>
      <c r="I16" s="17"/>
      <c r="J16" s="17"/>
      <c r="K16" s="17"/>
      <c r="L16" s="17"/>
      <c r="M16" s="17"/>
    </row>
    <row r="17" customFormat="false" ht="18" hidden="false" customHeight="true" outlineLevel="0" collapsed="false">
      <c r="B17" s="81" t="s">
        <v>177</v>
      </c>
      <c r="C17" s="81"/>
      <c r="D17" s="41" t="n">
        <f aca="false">D15-D16</f>
        <v>1</v>
      </c>
      <c r="E17" s="17" t="s">
        <v>178</v>
      </c>
      <c r="F17" s="17"/>
      <c r="G17" s="17"/>
      <c r="H17" s="17"/>
      <c r="I17" s="17"/>
      <c r="J17" s="17"/>
      <c r="K17" s="17"/>
      <c r="L17" s="17"/>
      <c r="M17" s="17"/>
    </row>
    <row r="18" customFormat="false" ht="24" hidden="false" customHeight="true" outlineLevel="0" collapsed="false">
      <c r="B18" s="83" t="str">
        <f aca="false">IF(D17&gt;0,"⚠  On your busiest day you are "&amp;D17&amp;" desk(s) short — but an average day uses only "&amp;TEXT(D13/TotalDesks,"0%")&amp;" of the desks you have. The problem is the shape of the week, not the desk count.",IF(D17&lt;0,"✓  You could release "&amp;ABS(D17)&amp;" desk(s) and still cover your busiest day with "&amp;TEXT(PeakBuffer,"0%")&amp;" to spare.","✓  Your desk count matches your busiest day with "&amp;TEXT(PeakBuffer,"0%")&amp;" to spare."))</f>
        <v>⚠  On your busiest day you are 1 desk(s) short — but an average day uses only 56% of the desks you have. The problem is the shape of the week, not the desk count.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</row>
    <row r="19" customFormat="false" ht="15.75" hidden="false" customHeight="true" outlineLevel="0" collapsed="false">
      <c r="B19" s="17" t="s">
        <v>179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customFormat="false" ht="12" hidden="false" customHeight="true" outlineLevel="0" collapsed="false"/>
    <row r="21" customFormat="false" ht="21.75" hidden="false" customHeight="true" outlineLevel="0" collapsed="false">
      <c r="B21" s="5" t="s">
        <v>180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customFormat="false" ht="19.5" hidden="false" customHeight="true" outlineLevel="0" collapsed="false">
      <c r="B22" s="27" t="s">
        <v>181</v>
      </c>
      <c r="C22" s="27" t="s">
        <v>182</v>
      </c>
      <c r="D22" s="27" t="s">
        <v>183</v>
      </c>
      <c r="E22" s="27" t="s">
        <v>132</v>
      </c>
      <c r="F22" s="27" t="s">
        <v>133</v>
      </c>
      <c r="G22" s="27" t="s">
        <v>184</v>
      </c>
      <c r="H22" s="27" t="s">
        <v>185</v>
      </c>
      <c r="I22" s="28" t="s">
        <v>186</v>
      </c>
      <c r="J22" s="28"/>
      <c r="K22" s="28"/>
      <c r="L22" s="28"/>
      <c r="M22" s="28"/>
    </row>
    <row r="23" customFormat="false" ht="16.5" hidden="false" customHeight="true" outlineLevel="0" collapsed="false">
      <c r="B23" s="84" t="n">
        <f aca="false">Bookings!D$5</f>
        <v>46237</v>
      </c>
      <c r="C23" s="85" t="str">
        <f aca="false">TEXT(Bookings!D$5,"dddd")</f>
        <v>Monday</v>
      </c>
      <c r="D23" s="86" t="n">
        <f aca="false">Bookings!D$6</f>
        <v>6</v>
      </c>
      <c r="E23" s="87" t="n">
        <f aca="false">'Check-in'!D$7</f>
        <v>5</v>
      </c>
      <c r="F23" s="88" t="n">
        <f aca="false">'Check-in'!D$8</f>
        <v>1</v>
      </c>
      <c r="G23" s="89" t="n">
        <f aca="false">IF('Check-in'!D$7+'Check-in'!D$8=0,Bookings!D$6,'Check-in'!D$7)</f>
        <v>5</v>
      </c>
      <c r="H23" s="90" t="n">
        <f aca="false">IF(TotalDesks=0,0,G23/TotalDesks)</f>
        <v>0.416666666666667</v>
      </c>
      <c r="I23" s="91" t="str">
        <f aca="false">REPT("█",MIN(40,ROUND(H23*40,0)))</f>
        <v>█████████████████</v>
      </c>
      <c r="J23" s="91"/>
      <c r="K23" s="91"/>
      <c r="L23" s="91"/>
      <c r="M23" s="91"/>
    </row>
    <row r="24" customFormat="false" ht="16.5" hidden="false" customHeight="true" outlineLevel="0" collapsed="false">
      <c r="B24" s="84" t="n">
        <f aca="false">Bookings!E$5</f>
        <v>46238</v>
      </c>
      <c r="C24" s="85" t="str">
        <f aca="false">TEXT(Bookings!E$5,"dddd")</f>
        <v>Tuesday</v>
      </c>
      <c r="D24" s="86" t="n">
        <f aca="false">Bookings!E$6</f>
        <v>10</v>
      </c>
      <c r="E24" s="87" t="n">
        <f aca="false">'Check-in'!E$7</f>
        <v>9</v>
      </c>
      <c r="F24" s="88" t="n">
        <f aca="false">'Check-in'!E$8</f>
        <v>1</v>
      </c>
      <c r="G24" s="89" t="n">
        <f aca="false">IF('Check-in'!E$7+'Check-in'!E$8=0,Bookings!E$6,'Check-in'!E$7)</f>
        <v>9</v>
      </c>
      <c r="H24" s="90" t="n">
        <f aca="false">IF(TotalDesks=0,0,G24/TotalDesks)</f>
        <v>0.75</v>
      </c>
      <c r="I24" s="91" t="str">
        <f aca="false">REPT("█",MIN(40,ROUND(H24*40,0)))</f>
        <v>██████████████████████████████</v>
      </c>
      <c r="J24" s="91"/>
      <c r="K24" s="91"/>
      <c r="L24" s="91"/>
      <c r="M24" s="91"/>
    </row>
    <row r="25" customFormat="false" ht="16.5" hidden="false" customHeight="true" outlineLevel="0" collapsed="false">
      <c r="B25" s="84" t="n">
        <f aca="false">Bookings!F$5</f>
        <v>46239</v>
      </c>
      <c r="C25" s="85" t="str">
        <f aca="false">TEXT(Bookings!F$5,"dddd")</f>
        <v>Wednesday</v>
      </c>
      <c r="D25" s="86" t="n">
        <f aca="false">Bookings!F$6</f>
        <v>7</v>
      </c>
      <c r="E25" s="87" t="n">
        <f aca="false">'Check-in'!F$7</f>
        <v>6</v>
      </c>
      <c r="F25" s="88" t="n">
        <f aca="false">'Check-in'!F$8</f>
        <v>1</v>
      </c>
      <c r="G25" s="89" t="n">
        <f aca="false">IF('Check-in'!F$7+'Check-in'!F$8=0,Bookings!F$6,'Check-in'!F$7)</f>
        <v>6</v>
      </c>
      <c r="H25" s="90" t="n">
        <f aca="false">IF(TotalDesks=0,0,G25/TotalDesks)</f>
        <v>0.5</v>
      </c>
      <c r="I25" s="91" t="str">
        <f aca="false">REPT("█",MIN(40,ROUND(H25*40,0)))</f>
        <v>████████████████████</v>
      </c>
      <c r="J25" s="91"/>
      <c r="K25" s="91"/>
      <c r="L25" s="91"/>
      <c r="M25" s="91"/>
    </row>
    <row r="26" customFormat="false" ht="16.5" hidden="false" customHeight="true" outlineLevel="0" collapsed="false">
      <c r="B26" s="84" t="n">
        <f aca="false">Bookings!G$5</f>
        <v>46240</v>
      </c>
      <c r="C26" s="85" t="str">
        <f aca="false">TEXT(Bookings!G$5,"dddd")</f>
        <v>Thursday</v>
      </c>
      <c r="D26" s="86" t="n">
        <f aca="false">Bookings!G$6</f>
        <v>9</v>
      </c>
      <c r="E26" s="87" t="n">
        <f aca="false">'Check-in'!G$7</f>
        <v>8</v>
      </c>
      <c r="F26" s="88" t="n">
        <f aca="false">'Check-in'!G$8</f>
        <v>1</v>
      </c>
      <c r="G26" s="89" t="n">
        <f aca="false">IF('Check-in'!G$7+'Check-in'!G$8=0,Bookings!G$6,'Check-in'!G$7)</f>
        <v>8</v>
      </c>
      <c r="H26" s="90" t="n">
        <f aca="false">IF(TotalDesks=0,0,G26/TotalDesks)</f>
        <v>0.666666666666667</v>
      </c>
      <c r="I26" s="91" t="str">
        <f aca="false">REPT("█",MIN(40,ROUND(H26*40,0)))</f>
        <v>███████████████████████████</v>
      </c>
      <c r="J26" s="91"/>
      <c r="K26" s="91"/>
      <c r="L26" s="91"/>
      <c r="M26" s="91"/>
    </row>
    <row r="27" customFormat="false" ht="16.5" hidden="false" customHeight="true" outlineLevel="0" collapsed="false">
      <c r="B27" s="84" t="n">
        <f aca="false">Bookings!H$5</f>
        <v>46241</v>
      </c>
      <c r="C27" s="85" t="str">
        <f aca="false">TEXT(Bookings!H$5,"dddd")</f>
        <v>Friday</v>
      </c>
      <c r="D27" s="86" t="n">
        <f aca="false">Bookings!H$6</f>
        <v>3</v>
      </c>
      <c r="E27" s="87" t="n">
        <f aca="false">'Check-in'!H$7</f>
        <v>2</v>
      </c>
      <c r="F27" s="88" t="n">
        <f aca="false">'Check-in'!H$8</f>
        <v>1</v>
      </c>
      <c r="G27" s="89" t="n">
        <f aca="false">IF('Check-in'!H$7+'Check-in'!H$8=0,Bookings!H$6,'Check-in'!H$7)</f>
        <v>2</v>
      </c>
      <c r="H27" s="90" t="n">
        <f aca="false">IF(TotalDesks=0,0,G27/TotalDesks)</f>
        <v>0.166666666666667</v>
      </c>
      <c r="I27" s="91" t="str">
        <f aca="false">REPT("█",MIN(40,ROUND(H27*40,0)))</f>
        <v>███████</v>
      </c>
      <c r="J27" s="91"/>
      <c r="K27" s="91"/>
      <c r="L27" s="91"/>
      <c r="M27" s="91"/>
    </row>
    <row r="28" customFormat="false" ht="16.5" hidden="false" customHeight="true" outlineLevel="0" collapsed="false">
      <c r="B28" s="84" t="n">
        <f aca="false">Bookings!I$5</f>
        <v>46244</v>
      </c>
      <c r="C28" s="85" t="str">
        <f aca="false">TEXT(Bookings!I$5,"dddd")</f>
        <v>Monday</v>
      </c>
      <c r="D28" s="86" t="n">
        <f aca="false">Bookings!I$6</f>
        <v>6</v>
      </c>
      <c r="E28" s="87" t="n">
        <f aca="false">'Check-in'!I$7</f>
        <v>5</v>
      </c>
      <c r="F28" s="88" t="n">
        <f aca="false">'Check-in'!I$8</f>
        <v>1</v>
      </c>
      <c r="G28" s="89" t="n">
        <f aca="false">IF('Check-in'!I$7+'Check-in'!I$8=0,Bookings!I$6,'Check-in'!I$7)</f>
        <v>5</v>
      </c>
      <c r="H28" s="90" t="n">
        <f aca="false">IF(TotalDesks=0,0,G28/TotalDesks)</f>
        <v>0.416666666666667</v>
      </c>
      <c r="I28" s="91" t="str">
        <f aca="false">REPT("█",MIN(40,ROUND(H28*40,0)))</f>
        <v>█████████████████</v>
      </c>
      <c r="J28" s="91"/>
      <c r="K28" s="91"/>
      <c r="L28" s="91"/>
      <c r="M28" s="91"/>
    </row>
    <row r="29" customFormat="false" ht="16.5" hidden="false" customHeight="true" outlineLevel="0" collapsed="false">
      <c r="B29" s="84" t="n">
        <f aca="false">Bookings!J$5</f>
        <v>46245</v>
      </c>
      <c r="C29" s="85" t="str">
        <f aca="false">TEXT(Bookings!J$5,"dddd")</f>
        <v>Tuesday</v>
      </c>
      <c r="D29" s="86" t="n">
        <f aca="false">Bookings!J$6</f>
        <v>11</v>
      </c>
      <c r="E29" s="87" t="n">
        <f aca="false">'Check-in'!J$7</f>
        <v>0</v>
      </c>
      <c r="F29" s="88" t="n">
        <f aca="false">'Check-in'!J$8</f>
        <v>0</v>
      </c>
      <c r="G29" s="89" t="n">
        <f aca="false">IF('Check-in'!J$7+'Check-in'!J$8=0,Bookings!J$6,'Check-in'!J$7)</f>
        <v>11</v>
      </c>
      <c r="H29" s="90" t="n">
        <f aca="false">IF(TotalDesks=0,0,G29/TotalDesks)</f>
        <v>0.916666666666667</v>
      </c>
      <c r="I29" s="91" t="str">
        <f aca="false">REPT("█",MIN(40,ROUND(H29*40,0)))</f>
        <v>█████████████████████████████████████</v>
      </c>
      <c r="J29" s="91"/>
      <c r="K29" s="91"/>
      <c r="L29" s="91"/>
      <c r="M29" s="91"/>
    </row>
    <row r="30" customFormat="false" ht="16.5" hidden="false" customHeight="true" outlineLevel="0" collapsed="false">
      <c r="B30" s="84" t="n">
        <f aca="false">Bookings!K$5</f>
        <v>46246</v>
      </c>
      <c r="C30" s="85" t="str">
        <f aca="false">TEXT(Bookings!K$5,"dddd")</f>
        <v>Wednesday</v>
      </c>
      <c r="D30" s="86" t="n">
        <f aca="false">Bookings!K$6</f>
        <v>8</v>
      </c>
      <c r="E30" s="87" t="n">
        <f aca="false">'Check-in'!K$7</f>
        <v>0</v>
      </c>
      <c r="F30" s="88" t="n">
        <f aca="false">'Check-in'!K$8</f>
        <v>0</v>
      </c>
      <c r="G30" s="89" t="n">
        <f aca="false">IF('Check-in'!K$7+'Check-in'!K$8=0,Bookings!K$6,'Check-in'!K$7)</f>
        <v>8</v>
      </c>
      <c r="H30" s="90" t="n">
        <f aca="false">IF(TotalDesks=0,0,G30/TotalDesks)</f>
        <v>0.666666666666667</v>
      </c>
      <c r="I30" s="91" t="str">
        <f aca="false">REPT("█",MIN(40,ROUND(H30*40,0)))</f>
        <v>███████████████████████████</v>
      </c>
      <c r="J30" s="91"/>
      <c r="K30" s="91"/>
      <c r="L30" s="91"/>
      <c r="M30" s="91"/>
    </row>
    <row r="31" customFormat="false" ht="16.5" hidden="false" customHeight="true" outlineLevel="0" collapsed="false">
      <c r="B31" s="84" t="n">
        <f aca="false">Bookings!L$5</f>
        <v>46247</v>
      </c>
      <c r="C31" s="85" t="str">
        <f aca="false">TEXT(Bookings!L$5,"dddd")</f>
        <v>Thursday</v>
      </c>
      <c r="D31" s="86" t="n">
        <f aca="false">Bookings!L$6</f>
        <v>9</v>
      </c>
      <c r="E31" s="87" t="n">
        <f aca="false">'Check-in'!L$7</f>
        <v>0</v>
      </c>
      <c r="F31" s="88" t="n">
        <f aca="false">'Check-in'!L$8</f>
        <v>0</v>
      </c>
      <c r="G31" s="89" t="n">
        <f aca="false">IF('Check-in'!L$7+'Check-in'!L$8=0,Bookings!L$6,'Check-in'!L$7)</f>
        <v>9</v>
      </c>
      <c r="H31" s="90" t="n">
        <f aca="false">IF(TotalDesks=0,0,G31/TotalDesks)</f>
        <v>0.75</v>
      </c>
      <c r="I31" s="91" t="str">
        <f aca="false">REPT("█",MIN(40,ROUND(H31*40,0)))</f>
        <v>██████████████████████████████</v>
      </c>
      <c r="J31" s="91"/>
      <c r="K31" s="91"/>
      <c r="L31" s="91"/>
      <c r="M31" s="91"/>
    </row>
    <row r="32" customFormat="false" ht="16.5" hidden="false" customHeight="true" outlineLevel="0" collapsed="false">
      <c r="B32" s="84" t="n">
        <f aca="false">Bookings!M$5</f>
        <v>46248</v>
      </c>
      <c r="C32" s="85" t="str">
        <f aca="false">TEXT(Bookings!M$5,"dddd")</f>
        <v>Friday</v>
      </c>
      <c r="D32" s="86" t="n">
        <f aca="false">Bookings!M$6</f>
        <v>4</v>
      </c>
      <c r="E32" s="87" t="n">
        <f aca="false">'Check-in'!M$7</f>
        <v>0</v>
      </c>
      <c r="F32" s="88" t="n">
        <f aca="false">'Check-in'!M$8</f>
        <v>0</v>
      </c>
      <c r="G32" s="89" t="n">
        <f aca="false">IF('Check-in'!M$7+'Check-in'!M$8=0,Bookings!M$6,'Check-in'!M$7)</f>
        <v>4</v>
      </c>
      <c r="H32" s="90" t="n">
        <f aca="false">IF(TotalDesks=0,0,G32/TotalDesks)</f>
        <v>0.333333333333333</v>
      </c>
      <c r="I32" s="91" t="str">
        <f aca="false">REPT("█",MIN(40,ROUND(H32*40,0)))</f>
        <v>█████████████</v>
      </c>
      <c r="J32" s="91"/>
      <c r="K32" s="91"/>
      <c r="L32" s="91"/>
      <c r="M32" s="91"/>
    </row>
    <row r="33" customFormat="false" ht="16.5" hidden="false" customHeight="true" outlineLevel="0" collapsed="false">
      <c r="B33" s="40" t="s">
        <v>187</v>
      </c>
      <c r="C33" s="40"/>
      <c r="D33" s="25" t="n">
        <f aca="false">SUM(D23:D32)</f>
        <v>73</v>
      </c>
      <c r="E33" s="92" t="n">
        <f aca="false">SUM(E23:E32)</f>
        <v>35</v>
      </c>
      <c r="F33" s="93" t="n">
        <f aca="false">SUM(F23:F32)</f>
        <v>6</v>
      </c>
      <c r="G33" s="25" t="n">
        <f aca="false">SUM(G23:G32)</f>
        <v>67</v>
      </c>
      <c r="H33" s="94" t="n">
        <f aca="false">IF(TotalDesks=0,0,G33/(TotalDesks*10))</f>
        <v>0.558333333333333</v>
      </c>
      <c r="I33" s="95" t="s">
        <v>188</v>
      </c>
      <c r="J33" s="95"/>
      <c r="K33" s="95"/>
      <c r="L33" s="95"/>
      <c r="M33" s="95"/>
    </row>
    <row r="34" customFormat="false" ht="12" hidden="false" customHeight="true" outlineLevel="0" collapsed="false"/>
    <row r="35" customFormat="false" ht="21.75" hidden="false" customHeight="true" outlineLevel="0" collapsed="false">
      <c r="B35" s="5" t="s">
        <v>189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customFormat="false" ht="19.5" hidden="false" customHeight="true" outlineLevel="0" collapsed="false">
      <c r="B36" s="27" t="s">
        <v>182</v>
      </c>
      <c r="C36" s="27" t="s">
        <v>190</v>
      </c>
      <c r="D36" s="27" t="s">
        <v>191</v>
      </c>
      <c r="E36" s="27" t="s">
        <v>185</v>
      </c>
      <c r="F36" s="27" t="s">
        <v>192</v>
      </c>
      <c r="G36" s="28" t="s">
        <v>193</v>
      </c>
      <c r="H36" s="28"/>
      <c r="I36" s="28"/>
      <c r="J36" s="28"/>
      <c r="K36" s="28"/>
      <c r="L36" s="28"/>
      <c r="M36" s="28"/>
    </row>
    <row r="37" customFormat="false" ht="18" hidden="false" customHeight="true" outlineLevel="0" collapsed="false">
      <c r="B37" s="46" t="s">
        <v>194</v>
      </c>
      <c r="C37" s="96" t="n">
        <f aca="false">AVERAGE(Bookings!D$6,Bookings!I$6)</f>
        <v>6</v>
      </c>
      <c r="D37" s="97" t="n">
        <f aca="false">AVERAGE($G$23,$G$28)</f>
        <v>5</v>
      </c>
      <c r="E37" s="90" t="n">
        <f aca="false">IF(TotalDesks=0,0,D37/TotalDesks)</f>
        <v>0.416666666666667</v>
      </c>
      <c r="F37" s="98" t="n">
        <f aca="false">IF(('Check-in'!D$7+'Check-in'!I$7)+('Check-in'!D$8+'Check-in'!I$8)=0,"",('Check-in'!D$8+'Check-in'!I$8)/(('Check-in'!D$7+'Check-in'!I$7)+('Check-in'!D$8+'Check-in'!I$8)))</f>
        <v>0.166666666666667</v>
      </c>
      <c r="G37" s="91" t="str">
        <f aca="false">REPT("█",MIN(40,ROUND(E37*40,0)))</f>
        <v>█████████████████</v>
      </c>
      <c r="H37" s="91"/>
      <c r="I37" s="91"/>
      <c r="J37" s="91"/>
      <c r="K37" s="91"/>
      <c r="L37" s="91"/>
      <c r="M37" s="91"/>
    </row>
    <row r="38" customFormat="false" ht="18" hidden="false" customHeight="true" outlineLevel="0" collapsed="false">
      <c r="B38" s="46" t="s">
        <v>195</v>
      </c>
      <c r="C38" s="96" t="n">
        <f aca="false">AVERAGE(Bookings!E$6,Bookings!J$6)</f>
        <v>10.5</v>
      </c>
      <c r="D38" s="97" t="n">
        <f aca="false">AVERAGE($G$24,$G$29)</f>
        <v>10</v>
      </c>
      <c r="E38" s="90" t="n">
        <f aca="false">IF(TotalDesks=0,0,D38/TotalDesks)</f>
        <v>0.833333333333333</v>
      </c>
      <c r="F38" s="98" t="n">
        <f aca="false">IF(('Check-in'!E$7+'Check-in'!J$7)+('Check-in'!E$8+'Check-in'!J$8)=0,"",('Check-in'!E$8+'Check-in'!J$8)/(('Check-in'!E$7+'Check-in'!J$7)+('Check-in'!E$8+'Check-in'!J$8)))</f>
        <v>0.1</v>
      </c>
      <c r="G38" s="91" t="str">
        <f aca="false">REPT("█",MIN(40,ROUND(E38*40,0)))</f>
        <v>█████████████████████████████████</v>
      </c>
      <c r="H38" s="91"/>
      <c r="I38" s="91"/>
      <c r="J38" s="91"/>
      <c r="K38" s="91"/>
      <c r="L38" s="91"/>
      <c r="M38" s="91"/>
    </row>
    <row r="39" customFormat="false" ht="18" hidden="false" customHeight="true" outlineLevel="0" collapsed="false">
      <c r="B39" s="46" t="s">
        <v>196</v>
      </c>
      <c r="C39" s="96" t="n">
        <f aca="false">AVERAGE(Bookings!F$6,Bookings!K$6)</f>
        <v>7.5</v>
      </c>
      <c r="D39" s="97" t="n">
        <f aca="false">AVERAGE($G$25,$G$30)</f>
        <v>7</v>
      </c>
      <c r="E39" s="90" t="n">
        <f aca="false">IF(TotalDesks=0,0,D39/TotalDesks)</f>
        <v>0.583333333333333</v>
      </c>
      <c r="F39" s="98" t="n">
        <f aca="false">IF(('Check-in'!F$7+'Check-in'!K$7)+('Check-in'!F$8+'Check-in'!K$8)=0,"",('Check-in'!F$8+'Check-in'!K$8)/(('Check-in'!F$7+'Check-in'!K$7)+('Check-in'!F$8+'Check-in'!K$8)))</f>
        <v>0.142857142857143</v>
      </c>
      <c r="G39" s="91" t="str">
        <f aca="false">REPT("█",MIN(40,ROUND(E39*40,0)))</f>
        <v>███████████████████████</v>
      </c>
      <c r="H39" s="91"/>
      <c r="I39" s="91"/>
      <c r="J39" s="91"/>
      <c r="K39" s="91"/>
      <c r="L39" s="91"/>
      <c r="M39" s="91"/>
    </row>
    <row r="40" customFormat="false" ht="18" hidden="false" customHeight="true" outlineLevel="0" collapsed="false">
      <c r="B40" s="46" t="s">
        <v>197</v>
      </c>
      <c r="C40" s="96" t="n">
        <f aca="false">AVERAGE(Bookings!G$6,Bookings!L$6)</f>
        <v>9</v>
      </c>
      <c r="D40" s="97" t="n">
        <f aca="false">AVERAGE($G$26,$G$31)</f>
        <v>8.5</v>
      </c>
      <c r="E40" s="90" t="n">
        <f aca="false">IF(TotalDesks=0,0,D40/TotalDesks)</f>
        <v>0.708333333333333</v>
      </c>
      <c r="F40" s="98" t="n">
        <f aca="false">IF(('Check-in'!G$7+'Check-in'!L$7)+('Check-in'!G$8+'Check-in'!L$8)=0,"",('Check-in'!G$8+'Check-in'!L$8)/(('Check-in'!G$7+'Check-in'!L$7)+('Check-in'!G$8+'Check-in'!L$8)))</f>
        <v>0.111111111111111</v>
      </c>
      <c r="G40" s="91" t="str">
        <f aca="false">REPT("█",MIN(40,ROUND(E40*40,0)))</f>
        <v>████████████████████████████</v>
      </c>
      <c r="H40" s="91"/>
      <c r="I40" s="91"/>
      <c r="J40" s="91"/>
      <c r="K40" s="91"/>
      <c r="L40" s="91"/>
      <c r="M40" s="91"/>
    </row>
    <row r="41" customFormat="false" ht="18" hidden="false" customHeight="true" outlineLevel="0" collapsed="false">
      <c r="B41" s="46" t="s">
        <v>198</v>
      </c>
      <c r="C41" s="96" t="n">
        <f aca="false">AVERAGE(Bookings!H$6,Bookings!M$6)</f>
        <v>3.5</v>
      </c>
      <c r="D41" s="97" t="n">
        <f aca="false">AVERAGE($G$27,$G$32)</f>
        <v>3</v>
      </c>
      <c r="E41" s="90" t="n">
        <f aca="false">IF(TotalDesks=0,0,D41/TotalDesks)</f>
        <v>0.25</v>
      </c>
      <c r="F41" s="98" t="n">
        <f aca="false">IF(('Check-in'!H$7+'Check-in'!M$7)+('Check-in'!H$8+'Check-in'!M$8)=0,"",('Check-in'!H$8+'Check-in'!M$8)/(('Check-in'!H$7+'Check-in'!M$7)+('Check-in'!H$8+'Check-in'!M$8)))</f>
        <v>0.333333333333333</v>
      </c>
      <c r="G41" s="91" t="str">
        <f aca="false">REPT("█",MIN(40,ROUND(E41*40,0)))</f>
        <v>██████████</v>
      </c>
      <c r="H41" s="91"/>
      <c r="I41" s="91"/>
      <c r="J41" s="91"/>
      <c r="K41" s="91"/>
      <c r="L41" s="91"/>
      <c r="M41" s="91"/>
    </row>
    <row r="42" customFormat="false" ht="15.75" hidden="false" customHeight="true" outlineLevel="0" collapsed="false">
      <c r="B42" s="17" t="str">
        <f aca="false">"  Busiest weekday runs at "&amp;TEXT(MAX($E$37:$E$41),"0%")&amp;" and quietest at "&amp;TEXT(MIN($E$37:$E$41),"0%")&amp;". Flattening that gap is usually cheaper than buying desks."</f>
        <v>  Busiest weekday runs at 83% and quietest at 25%. Flattening that gap is usually cheaper than buying desks.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customFormat="false" ht="12" hidden="false" customHeight="true" outlineLevel="0" collapsed="false"/>
    <row r="44" customFormat="false" ht="21.75" hidden="false" customHeight="true" outlineLevel="0" collapsed="false">
      <c r="B44" s="5" t="s">
        <v>199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customFormat="false" ht="19.5" hidden="false" customHeight="true" outlineLevel="0" collapsed="false">
      <c r="B45" s="28" t="s">
        <v>200</v>
      </c>
      <c r="C45" s="28"/>
      <c r="D45" s="27" t="s">
        <v>61</v>
      </c>
      <c r="E45" s="27" t="s">
        <v>120</v>
      </c>
      <c r="F45" s="27" t="s">
        <v>132</v>
      </c>
      <c r="G45" s="27" t="s">
        <v>133</v>
      </c>
      <c r="H45" s="27" t="s">
        <v>192</v>
      </c>
      <c r="I45" s="28" t="s">
        <v>201</v>
      </c>
      <c r="J45" s="28"/>
      <c r="K45" s="28"/>
      <c r="L45" s="28"/>
      <c r="M45" s="28"/>
    </row>
    <row r="46" customFormat="false" ht="15.75" hidden="false" customHeight="true" outlineLevel="0" collapsed="false">
      <c r="B46" s="46" t="str">
        <f aca="false">IF(Setup!$H14="","",Setup!$H14)</f>
        <v>Ava Mitchell</v>
      </c>
      <c r="C46" s="46"/>
      <c r="D46" s="85" t="str">
        <f aca="false">IF(Setup!$H14="","",Setup!$I14)</f>
        <v>Product</v>
      </c>
      <c r="E46" s="89" t="n">
        <f aca="false">IF(Setup!$H14="","",Lists!$O3)</f>
        <v>4</v>
      </c>
      <c r="F46" s="87" t="n">
        <f aca="false">IF(Setup!$H14="","",Lists!$S3)</f>
        <v>2</v>
      </c>
      <c r="G46" s="88" t="n">
        <f aca="false">IF(Setup!$H14="","",Lists!$T3)</f>
        <v>0</v>
      </c>
      <c r="H46" s="98" t="n">
        <f aca="false">IF(Setup!$H14="","",Lists!$U3)</f>
        <v>0</v>
      </c>
      <c r="I46" s="91" t="str">
        <f aca="false">IF(Setup!$H14="","",REPT("█",Lists!$O3))</f>
        <v>████</v>
      </c>
      <c r="J46" s="91"/>
      <c r="K46" s="91"/>
      <c r="L46" s="91"/>
      <c r="M46" s="91"/>
    </row>
    <row r="47" customFormat="false" ht="15.75" hidden="false" customHeight="true" outlineLevel="0" collapsed="false">
      <c r="B47" s="46" t="str">
        <f aca="false">IF(Setup!$H15="","",Setup!$H15)</f>
        <v>Noah Bennett</v>
      </c>
      <c r="C47" s="46"/>
      <c r="D47" s="85" t="str">
        <f aca="false">IF(Setup!$H15="","",Setup!$I15)</f>
        <v>Product</v>
      </c>
      <c r="E47" s="89" t="n">
        <f aca="false">IF(Setup!$H15="","",Lists!$O4)</f>
        <v>4</v>
      </c>
      <c r="F47" s="87" t="n">
        <f aca="false">IF(Setup!$H15="","",Lists!$S4)</f>
        <v>2</v>
      </c>
      <c r="G47" s="88" t="n">
        <f aca="false">IF(Setup!$H15="","",Lists!$T4)</f>
        <v>0</v>
      </c>
      <c r="H47" s="98" t="n">
        <f aca="false">IF(Setup!$H15="","",Lists!$U4)</f>
        <v>0</v>
      </c>
      <c r="I47" s="91" t="str">
        <f aca="false">IF(Setup!$H15="","",REPT("█",Lists!$O4))</f>
        <v>████</v>
      </c>
      <c r="J47" s="91"/>
      <c r="K47" s="91"/>
      <c r="L47" s="91"/>
      <c r="M47" s="91"/>
    </row>
    <row r="48" customFormat="false" ht="15.75" hidden="false" customHeight="true" outlineLevel="0" collapsed="false">
      <c r="B48" s="46" t="str">
        <f aca="false">IF(Setup!$H16="","",Setup!$H16)</f>
        <v>Mia Okafor</v>
      </c>
      <c r="C48" s="46"/>
      <c r="D48" s="85" t="str">
        <f aca="false">IF(Setup!$H16="","",Setup!$I16)</f>
        <v>Engineering</v>
      </c>
      <c r="E48" s="89" t="n">
        <f aca="false">IF(Setup!$H16="","",Lists!$O5)</f>
        <v>4</v>
      </c>
      <c r="F48" s="87" t="n">
        <f aca="false">IF(Setup!$H16="","",Lists!$S5)</f>
        <v>3</v>
      </c>
      <c r="G48" s="88" t="n">
        <f aca="false">IF(Setup!$H16="","",Lists!$T5)</f>
        <v>0</v>
      </c>
      <c r="H48" s="98" t="n">
        <f aca="false">IF(Setup!$H16="","",Lists!$U5)</f>
        <v>0</v>
      </c>
      <c r="I48" s="91" t="str">
        <f aca="false">IF(Setup!$H16="","",REPT("█",Lists!$O5))</f>
        <v>████</v>
      </c>
      <c r="J48" s="91"/>
      <c r="K48" s="91"/>
      <c r="L48" s="91"/>
      <c r="M48" s="91"/>
    </row>
    <row r="49" customFormat="false" ht="15.75" hidden="false" customHeight="true" outlineLevel="0" collapsed="false">
      <c r="B49" s="46" t="str">
        <f aca="false">IF(Setup!$H17="","",Setup!$H17)</f>
        <v>Liam Novak</v>
      </c>
      <c r="C49" s="46"/>
      <c r="D49" s="85" t="str">
        <f aca="false">IF(Setup!$H17="","",Setup!$I17)</f>
        <v>Engineering</v>
      </c>
      <c r="E49" s="89" t="n">
        <f aca="false">IF(Setup!$H17="","",Lists!$O6)</f>
        <v>4</v>
      </c>
      <c r="F49" s="87" t="n">
        <f aca="false">IF(Setup!$H17="","",Lists!$S6)</f>
        <v>2</v>
      </c>
      <c r="G49" s="88" t="n">
        <f aca="false">IF(Setup!$H17="","",Lists!$T6)</f>
        <v>0</v>
      </c>
      <c r="H49" s="98" t="n">
        <f aca="false">IF(Setup!$H17="","",Lists!$U6)</f>
        <v>0</v>
      </c>
      <c r="I49" s="91" t="str">
        <f aca="false">IF(Setup!$H17="","",REPT("█",Lists!$O6))</f>
        <v>████</v>
      </c>
      <c r="J49" s="91"/>
      <c r="K49" s="91"/>
      <c r="L49" s="91"/>
      <c r="M49" s="91"/>
    </row>
    <row r="50" customFormat="false" ht="15.75" hidden="false" customHeight="true" outlineLevel="0" collapsed="false">
      <c r="B50" s="46" t="str">
        <f aca="false">IF(Setup!$H18="","",Setup!$H18)</f>
        <v>Sofia Ramirez</v>
      </c>
      <c r="C50" s="46"/>
      <c r="D50" s="85" t="str">
        <f aca="false">IF(Setup!$H18="","",Setup!$I18)</f>
        <v>Engineering</v>
      </c>
      <c r="E50" s="89" t="n">
        <f aca="false">IF(Setup!$H18="","",Lists!$O7)</f>
        <v>4</v>
      </c>
      <c r="F50" s="87" t="n">
        <f aca="false">IF(Setup!$H18="","",Lists!$S7)</f>
        <v>2</v>
      </c>
      <c r="G50" s="88" t="n">
        <f aca="false">IF(Setup!$H18="","",Lists!$T7)</f>
        <v>0</v>
      </c>
      <c r="H50" s="98" t="n">
        <f aca="false">IF(Setup!$H18="","",Lists!$U7)</f>
        <v>0</v>
      </c>
      <c r="I50" s="91" t="str">
        <f aca="false">IF(Setup!$H18="","",REPT("█",Lists!$O7))</f>
        <v>████</v>
      </c>
      <c r="J50" s="91"/>
      <c r="K50" s="91"/>
      <c r="L50" s="91"/>
      <c r="M50" s="91"/>
    </row>
    <row r="51" customFormat="false" ht="15.75" hidden="false" customHeight="true" outlineLevel="0" collapsed="false">
      <c r="B51" s="46" t="str">
        <f aca="false">IF(Setup!$H19="","",Setup!$H19)</f>
        <v>Ethan Clarke</v>
      </c>
      <c r="C51" s="46"/>
      <c r="D51" s="85" t="str">
        <f aca="false">IF(Setup!$H19="","",Setup!$I19)</f>
        <v>Sales</v>
      </c>
      <c r="E51" s="89" t="n">
        <f aca="false">IF(Setup!$H19="","",Lists!$O8)</f>
        <v>4</v>
      </c>
      <c r="F51" s="87" t="n">
        <f aca="false">IF(Setup!$H19="","",Lists!$S8)</f>
        <v>3</v>
      </c>
      <c r="G51" s="88" t="n">
        <f aca="false">IF(Setup!$H19="","",Lists!$T8)</f>
        <v>0</v>
      </c>
      <c r="H51" s="98" t="n">
        <f aca="false">IF(Setup!$H19="","",Lists!$U8)</f>
        <v>0</v>
      </c>
      <c r="I51" s="91" t="str">
        <f aca="false">IF(Setup!$H19="","",REPT("█",Lists!$O8))</f>
        <v>████</v>
      </c>
      <c r="J51" s="91"/>
      <c r="K51" s="91"/>
      <c r="L51" s="91"/>
      <c r="M51" s="91"/>
    </row>
    <row r="52" customFormat="false" ht="15.75" hidden="false" customHeight="true" outlineLevel="0" collapsed="false">
      <c r="B52" s="46" t="str">
        <f aca="false">IF(Setup!$H20="","",Setup!$H20)</f>
        <v>Isla Petrova</v>
      </c>
      <c r="C52" s="46"/>
      <c r="D52" s="85" t="str">
        <f aca="false">IF(Setup!$H20="","",Setup!$I20)</f>
        <v>Sales</v>
      </c>
      <c r="E52" s="89" t="n">
        <f aca="false">IF(Setup!$H20="","",Lists!$O9)</f>
        <v>4</v>
      </c>
      <c r="F52" s="87" t="n">
        <f aca="false">IF(Setup!$H20="","",Lists!$S9)</f>
        <v>2</v>
      </c>
      <c r="G52" s="88" t="n">
        <f aca="false">IF(Setup!$H20="","",Lists!$T9)</f>
        <v>0</v>
      </c>
      <c r="H52" s="98" t="n">
        <f aca="false">IF(Setup!$H20="","",Lists!$U9)</f>
        <v>0</v>
      </c>
      <c r="I52" s="91" t="str">
        <f aca="false">IF(Setup!$H20="","",REPT("█",Lists!$O9))</f>
        <v>████</v>
      </c>
      <c r="J52" s="91"/>
      <c r="K52" s="91"/>
      <c r="L52" s="91"/>
      <c r="M52" s="91"/>
    </row>
    <row r="53" customFormat="false" ht="15.75" hidden="false" customHeight="true" outlineLevel="0" collapsed="false">
      <c r="B53" s="46" t="str">
        <f aca="false">IF(Setup!$H21="","",Setup!$H21)</f>
        <v>Jonas Weber</v>
      </c>
      <c r="C53" s="46"/>
      <c r="D53" s="85" t="str">
        <f aca="false">IF(Setup!$H21="","",Setup!$I21)</f>
        <v>People Ops</v>
      </c>
      <c r="E53" s="89" t="n">
        <f aca="false">IF(Setup!$H21="","",Lists!$O10)</f>
        <v>10</v>
      </c>
      <c r="F53" s="87" t="n">
        <f aca="false">IF(Setup!$H21="","",Lists!$S10)</f>
        <v>6</v>
      </c>
      <c r="G53" s="88" t="n">
        <f aca="false">IF(Setup!$H21="","",Lists!$T10)</f>
        <v>0</v>
      </c>
      <c r="H53" s="98" t="n">
        <f aca="false">IF(Setup!$H21="","",Lists!$U10)</f>
        <v>0</v>
      </c>
      <c r="I53" s="91" t="str">
        <f aca="false">IF(Setup!$H21="","",REPT("█",Lists!$O10))</f>
        <v>██████████</v>
      </c>
      <c r="J53" s="91"/>
      <c r="K53" s="91"/>
      <c r="L53" s="91"/>
      <c r="M53" s="91"/>
    </row>
    <row r="54" customFormat="false" ht="15.75" hidden="false" customHeight="true" outlineLevel="0" collapsed="false">
      <c r="B54" s="46" t="str">
        <f aca="false">IF(Setup!$H22="","",Setup!$H22)</f>
        <v>Priya Nair</v>
      </c>
      <c r="C54" s="46"/>
      <c r="D54" s="85" t="str">
        <f aca="false">IF(Setup!$H22="","",Setup!$I22)</f>
        <v>Marketing</v>
      </c>
      <c r="E54" s="89" t="n">
        <f aca="false">IF(Setup!$H22="","",Lists!$O11)</f>
        <v>4</v>
      </c>
      <c r="F54" s="87" t="n">
        <f aca="false">IF(Setup!$H22="","",Lists!$S11)</f>
        <v>2</v>
      </c>
      <c r="G54" s="88" t="n">
        <f aca="false">IF(Setup!$H22="","",Lists!$T11)</f>
        <v>0</v>
      </c>
      <c r="H54" s="98" t="n">
        <f aca="false">IF(Setup!$H22="","",Lists!$U11)</f>
        <v>0</v>
      </c>
      <c r="I54" s="91" t="str">
        <f aca="false">IF(Setup!$H22="","",REPT("█",Lists!$O11))</f>
        <v>████</v>
      </c>
      <c r="J54" s="91"/>
      <c r="K54" s="91"/>
      <c r="L54" s="91"/>
      <c r="M54" s="91"/>
    </row>
    <row r="55" customFormat="false" ht="15.75" hidden="false" customHeight="true" outlineLevel="0" collapsed="false">
      <c r="B55" s="46" t="str">
        <f aca="false">IF(Setup!$H23="","",Setup!$H23)</f>
        <v>Tom Ashby</v>
      </c>
      <c r="C55" s="46"/>
      <c r="D55" s="85" t="str">
        <f aca="false">IF(Setup!$H23="","",Setup!$I23)</f>
        <v>Marketing</v>
      </c>
      <c r="E55" s="89" t="n">
        <f aca="false">IF(Setup!$H23="","",Lists!$O12)</f>
        <v>4</v>
      </c>
      <c r="F55" s="87" t="n">
        <f aca="false">IF(Setup!$H23="","",Lists!$S12)</f>
        <v>2</v>
      </c>
      <c r="G55" s="88" t="n">
        <f aca="false">IF(Setup!$H23="","",Lists!$T12)</f>
        <v>0</v>
      </c>
      <c r="H55" s="98" t="n">
        <f aca="false">IF(Setup!$H23="","",Lists!$U12)</f>
        <v>0</v>
      </c>
      <c r="I55" s="91" t="str">
        <f aca="false">IF(Setup!$H23="","",REPT("█",Lists!$O12))</f>
        <v>████</v>
      </c>
      <c r="J55" s="91"/>
      <c r="K55" s="91"/>
      <c r="L55" s="91"/>
      <c r="M55" s="91"/>
    </row>
    <row r="56" customFormat="false" ht="15.75" hidden="false" customHeight="true" outlineLevel="0" collapsed="false">
      <c r="B56" s="46" t="str">
        <f aca="false">IF(Setup!$H24="","",Setup!$H24)</f>
        <v>Nadia Haddad</v>
      </c>
      <c r="C56" s="46"/>
      <c r="D56" s="85" t="str">
        <f aca="false">IF(Setup!$H24="","",Setup!$I24)</f>
        <v>Engineering</v>
      </c>
      <c r="E56" s="89" t="n">
        <f aca="false">IF(Setup!$H24="","",Lists!$O13)</f>
        <v>3</v>
      </c>
      <c r="F56" s="87" t="n">
        <f aca="false">IF(Setup!$H24="","",Lists!$S13)</f>
        <v>1</v>
      </c>
      <c r="G56" s="88" t="n">
        <f aca="false">IF(Setup!$H24="","",Lists!$T13)</f>
        <v>0</v>
      </c>
      <c r="H56" s="98" t="n">
        <f aca="false">IF(Setup!$H24="","",Lists!$U13)</f>
        <v>0</v>
      </c>
      <c r="I56" s="91" t="str">
        <f aca="false">IF(Setup!$H24="","",REPT("█",Lists!$O13))</f>
        <v>███</v>
      </c>
      <c r="J56" s="91"/>
      <c r="K56" s="91"/>
      <c r="L56" s="91"/>
      <c r="M56" s="91"/>
    </row>
    <row r="57" customFormat="false" ht="15.75" hidden="false" customHeight="true" outlineLevel="0" collapsed="false">
      <c r="B57" s="46" t="str">
        <f aca="false">IF(Setup!$H25="","",Setup!$H25)</f>
        <v>Marcus Bell</v>
      </c>
      <c r="C57" s="46"/>
      <c r="D57" s="85" t="str">
        <f aca="false">IF(Setup!$H25="","",Setup!$I25)</f>
        <v>Sales</v>
      </c>
      <c r="E57" s="89" t="n">
        <f aca="false">IF(Setup!$H25="","",Lists!$O14)</f>
        <v>4</v>
      </c>
      <c r="F57" s="87" t="n">
        <f aca="false">IF(Setup!$H25="","",Lists!$S14)</f>
        <v>2</v>
      </c>
      <c r="G57" s="88" t="n">
        <f aca="false">IF(Setup!$H25="","",Lists!$T14)</f>
        <v>1</v>
      </c>
      <c r="H57" s="98" t="n">
        <f aca="false">IF(Setup!$H25="","",Lists!$U14)</f>
        <v>0.333333333333333</v>
      </c>
      <c r="I57" s="91" t="str">
        <f aca="false">IF(Setup!$H25="","",REPT("█",Lists!$O14))</f>
        <v>████</v>
      </c>
      <c r="J57" s="91"/>
      <c r="K57" s="91"/>
      <c r="L57" s="91"/>
      <c r="M57" s="91"/>
    </row>
    <row r="58" customFormat="false" ht="15.75" hidden="false" customHeight="true" outlineLevel="0" collapsed="false">
      <c r="B58" s="46" t="str">
        <f aca="false">IF(Setup!$H26="","",Setup!$H26)</f>
        <v>Yuki Tanaka</v>
      </c>
      <c r="C58" s="46"/>
      <c r="D58" s="85" t="str">
        <f aca="false">IF(Setup!$H26="","",Setup!$I26)</f>
        <v>Design</v>
      </c>
      <c r="E58" s="89" t="n">
        <f aca="false">IF(Setup!$H26="","",Lists!$O15)</f>
        <v>2</v>
      </c>
      <c r="F58" s="87" t="n">
        <f aca="false">IF(Setup!$H26="","",Lists!$S15)</f>
        <v>0</v>
      </c>
      <c r="G58" s="88" t="n">
        <f aca="false">IF(Setup!$H26="","",Lists!$T15)</f>
        <v>1</v>
      </c>
      <c r="H58" s="98" t="n">
        <f aca="false">IF(Setup!$H26="","",Lists!$U15)</f>
        <v>1</v>
      </c>
      <c r="I58" s="91" t="str">
        <f aca="false">IF(Setup!$H26="","",REPT("█",Lists!$O15))</f>
        <v>██</v>
      </c>
      <c r="J58" s="91"/>
      <c r="K58" s="91"/>
      <c r="L58" s="91"/>
      <c r="M58" s="91"/>
    </row>
    <row r="59" customFormat="false" ht="15.75" hidden="false" customHeight="true" outlineLevel="0" collapsed="false">
      <c r="B59" s="46" t="str">
        <f aca="false">IF(Setup!$H27="","",Setup!$H27)</f>
        <v>Ravi Menon</v>
      </c>
      <c r="C59" s="46"/>
      <c r="D59" s="85" t="str">
        <f aca="false">IF(Setup!$H27="","",Setup!$I27)</f>
        <v>Engineering</v>
      </c>
      <c r="E59" s="89" t="n">
        <f aca="false">IF(Setup!$H27="","",Lists!$O16)</f>
        <v>2</v>
      </c>
      <c r="F59" s="87" t="n">
        <f aca="false">IF(Setup!$H27="","",Lists!$S16)</f>
        <v>1</v>
      </c>
      <c r="G59" s="88" t="n">
        <f aca="false">IF(Setup!$H27="","",Lists!$T16)</f>
        <v>0</v>
      </c>
      <c r="H59" s="98" t="n">
        <f aca="false">IF(Setup!$H27="","",Lists!$U16)</f>
        <v>0</v>
      </c>
      <c r="I59" s="91" t="str">
        <f aca="false">IF(Setup!$H27="","",REPT("█",Lists!$O16))</f>
        <v>██</v>
      </c>
      <c r="J59" s="91"/>
      <c r="K59" s="91"/>
      <c r="L59" s="91"/>
      <c r="M59" s="91"/>
    </row>
    <row r="60" customFormat="false" ht="15.75" hidden="false" customHeight="true" outlineLevel="0" collapsed="false">
      <c r="B60" s="46" t="str">
        <f aca="false">IF(Setup!$H28="","",Setup!$H28)</f>
        <v>Elena Costa</v>
      </c>
      <c r="C60" s="46"/>
      <c r="D60" s="85" t="str">
        <f aca="false">IF(Setup!$H28="","",Setup!$I28)</f>
        <v>Finance</v>
      </c>
      <c r="E60" s="89" t="n">
        <f aca="false">IF(Setup!$H28="","",Lists!$O17)</f>
        <v>3</v>
      </c>
      <c r="F60" s="87" t="n">
        <f aca="false">IF(Setup!$H28="","",Lists!$S17)</f>
        <v>1</v>
      </c>
      <c r="G60" s="88" t="n">
        <f aca="false">IF(Setup!$H28="","",Lists!$T17)</f>
        <v>1</v>
      </c>
      <c r="H60" s="98" t="n">
        <f aca="false">IF(Setup!$H28="","",Lists!$U17)</f>
        <v>0.5</v>
      </c>
      <c r="I60" s="91" t="str">
        <f aca="false">IF(Setup!$H28="","",REPT("█",Lists!$O17))</f>
        <v>███</v>
      </c>
      <c r="J60" s="91"/>
      <c r="K60" s="91"/>
      <c r="L60" s="91"/>
      <c r="M60" s="91"/>
    </row>
    <row r="61" customFormat="false" ht="15.75" hidden="false" customHeight="true" outlineLevel="0" collapsed="false">
      <c r="B61" s="46" t="str">
        <f aca="false">IF(Setup!$H29="","",Setup!$H29)</f>
        <v>Omar Farouk</v>
      </c>
      <c r="C61" s="46"/>
      <c r="D61" s="85" t="str">
        <f aca="false">IF(Setup!$H29="","",Setup!$I29)</f>
        <v>Support</v>
      </c>
      <c r="E61" s="89" t="n">
        <f aca="false">IF(Setup!$H29="","",Lists!$O18)</f>
        <v>4</v>
      </c>
      <c r="F61" s="87" t="n">
        <f aca="false">IF(Setup!$H29="","",Lists!$S18)</f>
        <v>2</v>
      </c>
      <c r="G61" s="88" t="n">
        <f aca="false">IF(Setup!$H29="","",Lists!$T18)</f>
        <v>1</v>
      </c>
      <c r="H61" s="98" t="n">
        <f aca="false">IF(Setup!$H29="","",Lists!$U18)</f>
        <v>0.333333333333333</v>
      </c>
      <c r="I61" s="91" t="str">
        <f aca="false">IF(Setup!$H29="","",REPT("█",Lists!$O18))</f>
        <v>████</v>
      </c>
      <c r="J61" s="91"/>
      <c r="K61" s="91"/>
      <c r="L61" s="91"/>
      <c r="M61" s="91"/>
    </row>
    <row r="62" customFormat="false" ht="15.75" hidden="false" customHeight="true" outlineLevel="0" collapsed="false">
      <c r="B62" s="46" t="str">
        <f aca="false">IF(Setup!$H30="","",Setup!$H30)</f>
        <v>Chloe Dubois</v>
      </c>
      <c r="C62" s="46"/>
      <c r="D62" s="85" t="str">
        <f aca="false">IF(Setup!$H30="","",Setup!$I30)</f>
        <v>Design</v>
      </c>
      <c r="E62" s="89" t="n">
        <f aca="false">IF(Setup!$H30="","",Lists!$O19)</f>
        <v>2</v>
      </c>
      <c r="F62" s="87" t="n">
        <f aca="false">IF(Setup!$H30="","",Lists!$S19)</f>
        <v>0</v>
      </c>
      <c r="G62" s="88" t="n">
        <f aca="false">IF(Setup!$H30="","",Lists!$T19)</f>
        <v>1</v>
      </c>
      <c r="H62" s="98" t="n">
        <f aca="false">IF(Setup!$H30="","",Lists!$U19)</f>
        <v>1</v>
      </c>
      <c r="I62" s="91" t="str">
        <f aca="false">IF(Setup!$H30="","",REPT("█",Lists!$O19))</f>
        <v>██</v>
      </c>
      <c r="J62" s="91"/>
      <c r="K62" s="91"/>
      <c r="L62" s="91"/>
      <c r="M62" s="91"/>
    </row>
    <row r="63" customFormat="false" ht="15.75" hidden="false" customHeight="true" outlineLevel="0" collapsed="false">
      <c r="B63" s="46" t="str">
        <f aca="false">IF(Setup!$H31="","",Setup!$H31)</f>
        <v>Diego Ferrer</v>
      </c>
      <c r="C63" s="46"/>
      <c r="D63" s="85" t="str">
        <f aca="false">IF(Setup!$H31="","",Setup!$I31)</f>
        <v>Support</v>
      </c>
      <c r="E63" s="89" t="n">
        <f aca="false">IF(Setup!$H31="","",Lists!$O20)</f>
        <v>3</v>
      </c>
      <c r="F63" s="87" t="n">
        <f aca="false">IF(Setup!$H31="","",Lists!$S20)</f>
        <v>1</v>
      </c>
      <c r="G63" s="88" t="n">
        <f aca="false">IF(Setup!$H31="","",Lists!$T20)</f>
        <v>1</v>
      </c>
      <c r="H63" s="98" t="n">
        <f aca="false">IF(Setup!$H31="","",Lists!$U20)</f>
        <v>0.5</v>
      </c>
      <c r="I63" s="91" t="str">
        <f aca="false">IF(Setup!$H31="","",REPT("█",Lists!$O20))</f>
        <v>███</v>
      </c>
      <c r="J63" s="91"/>
      <c r="K63" s="91"/>
      <c r="L63" s="91"/>
      <c r="M63" s="91"/>
    </row>
    <row r="64" customFormat="false" ht="15.75" hidden="false" customHeight="true" outlineLevel="0" collapsed="false">
      <c r="B64" s="46" t="str">
        <f aca="false">IF(Setup!$H32="","",Setup!$H32)</f>
        <v>Hana Kim</v>
      </c>
      <c r="C64" s="46"/>
      <c r="D64" s="85" t="str">
        <f aca="false">IF(Setup!$H32="","",Setup!$I32)</f>
        <v>Finance</v>
      </c>
      <c r="E64" s="89" t="n">
        <f aca="false">IF(Setup!$H32="","",Lists!$O21)</f>
        <v>2</v>
      </c>
      <c r="F64" s="87" t="n">
        <f aca="false">IF(Setup!$H32="","",Lists!$S21)</f>
        <v>1</v>
      </c>
      <c r="G64" s="88" t="n">
        <f aca="false">IF(Setup!$H32="","",Lists!$T21)</f>
        <v>0</v>
      </c>
      <c r="H64" s="98" t="n">
        <f aca="false">IF(Setup!$H32="","",Lists!$U21)</f>
        <v>0</v>
      </c>
      <c r="I64" s="91" t="str">
        <f aca="false">IF(Setup!$H32="","",REPT("█",Lists!$O21))</f>
        <v>██</v>
      </c>
      <c r="J64" s="91"/>
      <c r="K64" s="91"/>
      <c r="L64" s="91"/>
      <c r="M64" s="91"/>
    </row>
    <row r="65" customFormat="false" ht="15.75" hidden="false" customHeight="true" outlineLevel="0" collapsed="false">
      <c r="B65" s="46" t="str">
        <f aca="false">IF(Setup!$H33="","",Setup!$H33)</f>
        <v>Felix Brandt</v>
      </c>
      <c r="C65" s="46"/>
      <c r="D65" s="85" t="str">
        <f aca="false">IF(Setup!$H33="","",Setup!$I33)</f>
        <v>Product</v>
      </c>
      <c r="E65" s="89" t="n">
        <f aca="false">IF(Setup!$H33="","",Lists!$O22)</f>
        <v>2</v>
      </c>
      <c r="F65" s="87" t="n">
        <f aca="false">IF(Setup!$H33="","",Lists!$S22)</f>
        <v>0</v>
      </c>
      <c r="G65" s="88" t="n">
        <f aca="false">IF(Setup!$H33="","",Lists!$T22)</f>
        <v>0</v>
      </c>
      <c r="H65" s="98" t="str">
        <f aca="false">IF(Setup!$H33="","",Lists!$U22)</f>
        <v/>
      </c>
      <c r="I65" s="91" t="str">
        <f aca="false">IF(Setup!$H33="","",REPT("█",Lists!$O22))</f>
        <v>██</v>
      </c>
      <c r="J65" s="91"/>
      <c r="K65" s="91"/>
      <c r="L65" s="91"/>
      <c r="M65" s="91"/>
    </row>
    <row r="66" customFormat="false" ht="15.75" hidden="false" customHeight="true" outlineLevel="0" collapsed="false">
      <c r="B66" s="46" t="str">
        <f aca="false">IF(Setup!$H34="","",Setup!$H34)</f>
        <v/>
      </c>
      <c r="C66" s="46"/>
      <c r="D66" s="85" t="str">
        <f aca="false">IF(Setup!$H34="","",Setup!$I34)</f>
        <v/>
      </c>
      <c r="E66" s="89" t="str">
        <f aca="false">IF(Setup!$H34="","",Lists!$O23)</f>
        <v/>
      </c>
      <c r="F66" s="87" t="str">
        <f aca="false">IF(Setup!$H34="","",Lists!$S23)</f>
        <v/>
      </c>
      <c r="G66" s="88" t="str">
        <f aca="false">IF(Setup!$H34="","",Lists!$T23)</f>
        <v/>
      </c>
      <c r="H66" s="98" t="str">
        <f aca="false">IF(Setup!$H34="","",Lists!$U23)</f>
        <v/>
      </c>
      <c r="I66" s="91" t="str">
        <f aca="false">IF(Setup!$H34="","",REPT("█",Lists!$O23))</f>
        <v/>
      </c>
      <c r="J66" s="91"/>
      <c r="K66" s="91"/>
      <c r="L66" s="91"/>
      <c r="M66" s="91"/>
    </row>
    <row r="67" customFormat="false" ht="15.75" hidden="false" customHeight="true" outlineLevel="0" collapsed="false">
      <c r="B67" s="46" t="str">
        <f aca="false">IF(Setup!$H35="","",Setup!$H35)</f>
        <v/>
      </c>
      <c r="C67" s="46"/>
      <c r="D67" s="85" t="str">
        <f aca="false">IF(Setup!$H35="","",Setup!$I35)</f>
        <v/>
      </c>
      <c r="E67" s="89" t="str">
        <f aca="false">IF(Setup!$H35="","",Lists!$O24)</f>
        <v/>
      </c>
      <c r="F67" s="87" t="str">
        <f aca="false">IF(Setup!$H35="","",Lists!$S24)</f>
        <v/>
      </c>
      <c r="G67" s="88" t="str">
        <f aca="false">IF(Setup!$H35="","",Lists!$T24)</f>
        <v/>
      </c>
      <c r="H67" s="98" t="str">
        <f aca="false">IF(Setup!$H35="","",Lists!$U24)</f>
        <v/>
      </c>
      <c r="I67" s="91" t="str">
        <f aca="false">IF(Setup!$H35="","",REPT("█",Lists!$O24))</f>
        <v/>
      </c>
      <c r="J67" s="91"/>
      <c r="K67" s="91"/>
      <c r="L67" s="91"/>
      <c r="M67" s="91"/>
    </row>
    <row r="68" customFormat="false" ht="15.75" hidden="false" customHeight="true" outlineLevel="0" collapsed="false">
      <c r="B68" s="46" t="str">
        <f aca="false">IF(Setup!$H36="","",Setup!$H36)</f>
        <v/>
      </c>
      <c r="C68" s="46"/>
      <c r="D68" s="85" t="str">
        <f aca="false">IF(Setup!$H36="","",Setup!$I36)</f>
        <v/>
      </c>
      <c r="E68" s="89" t="str">
        <f aca="false">IF(Setup!$H36="","",Lists!$O25)</f>
        <v/>
      </c>
      <c r="F68" s="87" t="str">
        <f aca="false">IF(Setup!$H36="","",Lists!$S25)</f>
        <v/>
      </c>
      <c r="G68" s="88" t="str">
        <f aca="false">IF(Setup!$H36="","",Lists!$T25)</f>
        <v/>
      </c>
      <c r="H68" s="98" t="str">
        <f aca="false">IF(Setup!$H36="","",Lists!$U25)</f>
        <v/>
      </c>
      <c r="I68" s="91" t="str">
        <f aca="false">IF(Setup!$H36="","",REPT("█",Lists!$O25))</f>
        <v/>
      </c>
      <c r="J68" s="91"/>
      <c r="K68" s="91"/>
      <c r="L68" s="91"/>
      <c r="M68" s="91"/>
    </row>
    <row r="69" customFormat="false" ht="15.75" hidden="false" customHeight="true" outlineLevel="0" collapsed="false">
      <c r="B69" s="46" t="str">
        <f aca="false">IF(Setup!$H37="","",Setup!$H37)</f>
        <v/>
      </c>
      <c r="C69" s="46"/>
      <c r="D69" s="85" t="str">
        <f aca="false">IF(Setup!$H37="","",Setup!$I37)</f>
        <v/>
      </c>
      <c r="E69" s="89" t="str">
        <f aca="false">IF(Setup!$H37="","",Lists!$O26)</f>
        <v/>
      </c>
      <c r="F69" s="87" t="str">
        <f aca="false">IF(Setup!$H37="","",Lists!$S26)</f>
        <v/>
      </c>
      <c r="G69" s="88" t="str">
        <f aca="false">IF(Setup!$H37="","",Lists!$T26)</f>
        <v/>
      </c>
      <c r="H69" s="98" t="str">
        <f aca="false">IF(Setup!$H37="","",Lists!$U26)</f>
        <v/>
      </c>
      <c r="I69" s="91" t="str">
        <f aca="false">IF(Setup!$H37="","",REPT("█",Lists!$O26))</f>
        <v/>
      </c>
      <c r="J69" s="91"/>
      <c r="K69" s="91"/>
      <c r="L69" s="91"/>
      <c r="M69" s="91"/>
    </row>
    <row r="70" customFormat="false" ht="15.75" hidden="false" customHeight="true" outlineLevel="0" collapsed="false">
      <c r="B70" s="46" t="str">
        <f aca="false">IF(Setup!$H38="","",Setup!$H38)</f>
        <v/>
      </c>
      <c r="C70" s="46"/>
      <c r="D70" s="85" t="str">
        <f aca="false">IF(Setup!$H38="","",Setup!$I38)</f>
        <v/>
      </c>
      <c r="E70" s="89" t="str">
        <f aca="false">IF(Setup!$H38="","",Lists!$O27)</f>
        <v/>
      </c>
      <c r="F70" s="87" t="str">
        <f aca="false">IF(Setup!$H38="","",Lists!$S27)</f>
        <v/>
      </c>
      <c r="G70" s="88" t="str">
        <f aca="false">IF(Setup!$H38="","",Lists!$T27)</f>
        <v/>
      </c>
      <c r="H70" s="98" t="str">
        <f aca="false">IF(Setup!$H38="","",Lists!$U27)</f>
        <v/>
      </c>
      <c r="I70" s="91" t="str">
        <f aca="false">IF(Setup!$H38="","",REPT("█",Lists!$O27))</f>
        <v/>
      </c>
      <c r="J70" s="91"/>
      <c r="K70" s="91"/>
      <c r="L70" s="91"/>
      <c r="M70" s="91"/>
    </row>
    <row r="71" customFormat="false" ht="15.75" hidden="false" customHeight="true" outlineLevel="0" collapsed="false">
      <c r="B71" s="46" t="str">
        <f aca="false">IF(Setup!$H39="","",Setup!$H39)</f>
        <v/>
      </c>
      <c r="C71" s="46"/>
      <c r="D71" s="85" t="str">
        <f aca="false">IF(Setup!$H39="","",Setup!$I39)</f>
        <v/>
      </c>
      <c r="E71" s="89" t="str">
        <f aca="false">IF(Setup!$H39="","",Lists!$O28)</f>
        <v/>
      </c>
      <c r="F71" s="87" t="str">
        <f aca="false">IF(Setup!$H39="","",Lists!$S28)</f>
        <v/>
      </c>
      <c r="G71" s="88" t="str">
        <f aca="false">IF(Setup!$H39="","",Lists!$T28)</f>
        <v/>
      </c>
      <c r="H71" s="98" t="str">
        <f aca="false">IF(Setup!$H39="","",Lists!$U28)</f>
        <v/>
      </c>
      <c r="I71" s="91" t="str">
        <f aca="false">IF(Setup!$H39="","",REPT("█",Lists!$O28))</f>
        <v/>
      </c>
      <c r="J71" s="91"/>
      <c r="K71" s="91"/>
      <c r="L71" s="91"/>
      <c r="M71" s="91"/>
    </row>
    <row r="72" customFormat="false" ht="15.75" hidden="false" customHeight="true" outlineLevel="0" collapsed="false">
      <c r="B72" s="46" t="str">
        <f aca="false">IF(Setup!$H40="","",Setup!$H40)</f>
        <v/>
      </c>
      <c r="C72" s="46"/>
      <c r="D72" s="85" t="str">
        <f aca="false">IF(Setup!$H40="","",Setup!$I40)</f>
        <v/>
      </c>
      <c r="E72" s="89" t="str">
        <f aca="false">IF(Setup!$H40="","",Lists!$O29)</f>
        <v/>
      </c>
      <c r="F72" s="87" t="str">
        <f aca="false">IF(Setup!$H40="","",Lists!$S29)</f>
        <v/>
      </c>
      <c r="G72" s="88" t="str">
        <f aca="false">IF(Setup!$H40="","",Lists!$T29)</f>
        <v/>
      </c>
      <c r="H72" s="98" t="str">
        <f aca="false">IF(Setup!$H40="","",Lists!$U29)</f>
        <v/>
      </c>
      <c r="I72" s="91" t="str">
        <f aca="false">IF(Setup!$H40="","",REPT("█",Lists!$O29))</f>
        <v/>
      </c>
      <c r="J72" s="91"/>
      <c r="K72" s="91"/>
      <c r="L72" s="91"/>
      <c r="M72" s="91"/>
    </row>
    <row r="73" customFormat="false" ht="15.75" hidden="false" customHeight="true" outlineLevel="0" collapsed="false">
      <c r="B73" s="46" t="str">
        <f aca="false">IF(Setup!$H41="","",Setup!$H41)</f>
        <v/>
      </c>
      <c r="C73" s="46"/>
      <c r="D73" s="85" t="str">
        <f aca="false">IF(Setup!$H41="","",Setup!$I41)</f>
        <v/>
      </c>
      <c r="E73" s="89" t="str">
        <f aca="false">IF(Setup!$H41="","",Lists!$O30)</f>
        <v/>
      </c>
      <c r="F73" s="87" t="str">
        <f aca="false">IF(Setup!$H41="","",Lists!$S30)</f>
        <v/>
      </c>
      <c r="G73" s="88" t="str">
        <f aca="false">IF(Setup!$H41="","",Lists!$T30)</f>
        <v/>
      </c>
      <c r="H73" s="98" t="str">
        <f aca="false">IF(Setup!$H41="","",Lists!$U30)</f>
        <v/>
      </c>
      <c r="I73" s="91" t="str">
        <f aca="false">IF(Setup!$H41="","",REPT("█",Lists!$O30))</f>
        <v/>
      </c>
      <c r="J73" s="91"/>
      <c r="K73" s="91"/>
      <c r="L73" s="91"/>
      <c r="M73" s="91"/>
    </row>
    <row r="74" customFormat="false" ht="15.75" hidden="false" customHeight="true" outlineLevel="0" collapsed="false">
      <c r="B74" s="46" t="str">
        <f aca="false">IF(Setup!$H42="","",Setup!$H42)</f>
        <v/>
      </c>
      <c r="C74" s="46"/>
      <c r="D74" s="85" t="str">
        <f aca="false">IF(Setup!$H42="","",Setup!$I42)</f>
        <v/>
      </c>
      <c r="E74" s="89" t="str">
        <f aca="false">IF(Setup!$H42="","",Lists!$O31)</f>
        <v/>
      </c>
      <c r="F74" s="87" t="str">
        <f aca="false">IF(Setup!$H42="","",Lists!$S31)</f>
        <v/>
      </c>
      <c r="G74" s="88" t="str">
        <f aca="false">IF(Setup!$H42="","",Lists!$T31)</f>
        <v/>
      </c>
      <c r="H74" s="98" t="str">
        <f aca="false">IF(Setup!$H42="","",Lists!$U31)</f>
        <v/>
      </c>
      <c r="I74" s="91" t="str">
        <f aca="false">IF(Setup!$H42="","",REPT("█",Lists!$O31))</f>
        <v/>
      </c>
      <c r="J74" s="91"/>
      <c r="K74" s="91"/>
      <c r="L74" s="91"/>
      <c r="M74" s="91"/>
    </row>
    <row r="75" customFormat="false" ht="15.75" hidden="false" customHeight="true" outlineLevel="0" collapsed="false">
      <c r="B75" s="46" t="str">
        <f aca="false">IF(Setup!$H43="","",Setup!$H43)</f>
        <v/>
      </c>
      <c r="C75" s="46"/>
      <c r="D75" s="85" t="str">
        <f aca="false">IF(Setup!$H43="","",Setup!$I43)</f>
        <v/>
      </c>
      <c r="E75" s="89" t="str">
        <f aca="false">IF(Setup!$H43="","",Lists!$O32)</f>
        <v/>
      </c>
      <c r="F75" s="87" t="str">
        <f aca="false">IF(Setup!$H43="","",Lists!$S32)</f>
        <v/>
      </c>
      <c r="G75" s="88" t="str">
        <f aca="false">IF(Setup!$H43="","",Lists!$T32)</f>
        <v/>
      </c>
      <c r="H75" s="98" t="str">
        <f aca="false">IF(Setup!$H43="","",Lists!$U32)</f>
        <v/>
      </c>
      <c r="I75" s="91" t="str">
        <f aca="false">IF(Setup!$H43="","",REPT("█",Lists!$O32))</f>
        <v/>
      </c>
      <c r="J75" s="91"/>
      <c r="K75" s="91"/>
      <c r="L75" s="91"/>
      <c r="M75" s="91"/>
    </row>
    <row r="76" customFormat="false" ht="15.75" hidden="false" customHeight="true" outlineLevel="0" collapsed="false">
      <c r="B76" s="46" t="str">
        <f aca="false">IF(Setup!$H44="","",Setup!$H44)</f>
        <v/>
      </c>
      <c r="C76" s="46"/>
      <c r="D76" s="85" t="str">
        <f aca="false">IF(Setup!$H44="","",Setup!$I44)</f>
        <v/>
      </c>
      <c r="E76" s="89" t="str">
        <f aca="false">IF(Setup!$H44="","",Lists!$O33)</f>
        <v/>
      </c>
      <c r="F76" s="87" t="str">
        <f aca="false">IF(Setup!$H44="","",Lists!$S33)</f>
        <v/>
      </c>
      <c r="G76" s="88" t="str">
        <f aca="false">IF(Setup!$H44="","",Lists!$T33)</f>
        <v/>
      </c>
      <c r="H76" s="98" t="str">
        <f aca="false">IF(Setup!$H44="","",Lists!$U33)</f>
        <v/>
      </c>
      <c r="I76" s="91" t="str">
        <f aca="false">IF(Setup!$H44="","",REPT("█",Lists!$O33))</f>
        <v/>
      </c>
      <c r="J76" s="91"/>
      <c r="K76" s="91"/>
      <c r="L76" s="91"/>
      <c r="M76" s="91"/>
    </row>
    <row r="77" customFormat="false" ht="15.75" hidden="false" customHeight="true" outlineLevel="0" collapsed="false">
      <c r="B77" s="46" t="str">
        <f aca="false">IF(Setup!$H45="","",Setup!$H45)</f>
        <v/>
      </c>
      <c r="C77" s="46"/>
      <c r="D77" s="85" t="str">
        <f aca="false">IF(Setup!$H45="","",Setup!$I45)</f>
        <v/>
      </c>
      <c r="E77" s="89" t="str">
        <f aca="false">IF(Setup!$H45="","",Lists!$O34)</f>
        <v/>
      </c>
      <c r="F77" s="87" t="str">
        <f aca="false">IF(Setup!$H45="","",Lists!$S34)</f>
        <v/>
      </c>
      <c r="G77" s="88" t="str">
        <f aca="false">IF(Setup!$H45="","",Lists!$T34)</f>
        <v/>
      </c>
      <c r="H77" s="98" t="str">
        <f aca="false">IF(Setup!$H45="","",Lists!$U34)</f>
        <v/>
      </c>
      <c r="I77" s="91" t="str">
        <f aca="false">IF(Setup!$H45="","",REPT("█",Lists!$O34))</f>
        <v/>
      </c>
      <c r="J77" s="91"/>
      <c r="K77" s="91"/>
      <c r="L77" s="91"/>
      <c r="M77" s="91"/>
    </row>
    <row r="78" customFormat="false" ht="15.75" hidden="false" customHeight="true" outlineLevel="0" collapsed="false">
      <c r="B78" s="46" t="str">
        <f aca="false">IF(Setup!$H46="","",Setup!$H46)</f>
        <v/>
      </c>
      <c r="C78" s="46"/>
      <c r="D78" s="85" t="str">
        <f aca="false">IF(Setup!$H46="","",Setup!$I46)</f>
        <v/>
      </c>
      <c r="E78" s="89" t="str">
        <f aca="false">IF(Setup!$H46="","",Lists!$O35)</f>
        <v/>
      </c>
      <c r="F78" s="87" t="str">
        <f aca="false">IF(Setup!$H46="","",Lists!$S35)</f>
        <v/>
      </c>
      <c r="G78" s="88" t="str">
        <f aca="false">IF(Setup!$H46="","",Lists!$T35)</f>
        <v/>
      </c>
      <c r="H78" s="98" t="str">
        <f aca="false">IF(Setup!$H46="","",Lists!$U35)</f>
        <v/>
      </c>
      <c r="I78" s="91" t="str">
        <f aca="false">IF(Setup!$H46="","",REPT("█",Lists!$O35))</f>
        <v/>
      </c>
      <c r="J78" s="91"/>
      <c r="K78" s="91"/>
      <c r="L78" s="91"/>
      <c r="M78" s="91"/>
    </row>
    <row r="79" customFormat="false" ht="15.75" hidden="false" customHeight="true" outlineLevel="0" collapsed="false">
      <c r="B79" s="46" t="str">
        <f aca="false">IF(Setup!$H47="","",Setup!$H47)</f>
        <v/>
      </c>
      <c r="C79" s="46"/>
      <c r="D79" s="85" t="str">
        <f aca="false">IF(Setup!$H47="","",Setup!$I47)</f>
        <v/>
      </c>
      <c r="E79" s="89" t="str">
        <f aca="false">IF(Setup!$H47="","",Lists!$O36)</f>
        <v/>
      </c>
      <c r="F79" s="87" t="str">
        <f aca="false">IF(Setup!$H47="","",Lists!$S36)</f>
        <v/>
      </c>
      <c r="G79" s="88" t="str">
        <f aca="false">IF(Setup!$H47="","",Lists!$T36)</f>
        <v/>
      </c>
      <c r="H79" s="98" t="str">
        <f aca="false">IF(Setup!$H47="","",Lists!$U36)</f>
        <v/>
      </c>
      <c r="I79" s="91" t="str">
        <f aca="false">IF(Setup!$H47="","",REPT("█",Lists!$O36))</f>
        <v/>
      </c>
      <c r="J79" s="91"/>
      <c r="K79" s="91"/>
      <c r="L79" s="91"/>
      <c r="M79" s="91"/>
    </row>
    <row r="80" customFormat="false" ht="15.75" hidden="false" customHeight="true" outlineLevel="0" collapsed="false">
      <c r="B80" s="46" t="str">
        <f aca="false">IF(Setup!$H48="","",Setup!$H48)</f>
        <v/>
      </c>
      <c r="C80" s="46"/>
      <c r="D80" s="85" t="str">
        <f aca="false">IF(Setup!$H48="","",Setup!$I48)</f>
        <v/>
      </c>
      <c r="E80" s="89" t="str">
        <f aca="false">IF(Setup!$H48="","",Lists!$O37)</f>
        <v/>
      </c>
      <c r="F80" s="87" t="str">
        <f aca="false">IF(Setup!$H48="","",Lists!$S37)</f>
        <v/>
      </c>
      <c r="G80" s="88" t="str">
        <f aca="false">IF(Setup!$H48="","",Lists!$T37)</f>
        <v/>
      </c>
      <c r="H80" s="98" t="str">
        <f aca="false">IF(Setup!$H48="","",Lists!$U37)</f>
        <v/>
      </c>
      <c r="I80" s="91" t="str">
        <f aca="false">IF(Setup!$H48="","",REPT("█",Lists!$O37))</f>
        <v/>
      </c>
      <c r="J80" s="91"/>
      <c r="K80" s="91"/>
      <c r="L80" s="91"/>
      <c r="M80" s="91"/>
    </row>
    <row r="81" customFormat="false" ht="15.75" hidden="false" customHeight="true" outlineLevel="0" collapsed="false">
      <c r="B81" s="46" t="str">
        <f aca="false">IF(Setup!$H49="","",Setup!$H49)</f>
        <v/>
      </c>
      <c r="C81" s="46"/>
      <c r="D81" s="85" t="str">
        <f aca="false">IF(Setup!$H49="","",Setup!$I49)</f>
        <v/>
      </c>
      <c r="E81" s="89" t="str">
        <f aca="false">IF(Setup!$H49="","",Lists!$O38)</f>
        <v/>
      </c>
      <c r="F81" s="87" t="str">
        <f aca="false">IF(Setup!$H49="","",Lists!$S38)</f>
        <v/>
      </c>
      <c r="G81" s="88" t="str">
        <f aca="false">IF(Setup!$H49="","",Lists!$T38)</f>
        <v/>
      </c>
      <c r="H81" s="98" t="str">
        <f aca="false">IF(Setup!$H49="","",Lists!$U38)</f>
        <v/>
      </c>
      <c r="I81" s="91" t="str">
        <f aca="false">IF(Setup!$H49="","",REPT("█",Lists!$O38))</f>
        <v/>
      </c>
      <c r="J81" s="91"/>
      <c r="K81" s="91"/>
      <c r="L81" s="91"/>
      <c r="M81" s="91"/>
    </row>
    <row r="82" customFormat="false" ht="15.75" hidden="false" customHeight="true" outlineLevel="0" collapsed="false">
      <c r="B82" s="46" t="str">
        <f aca="false">IF(Setup!$H50="","",Setup!$H50)</f>
        <v/>
      </c>
      <c r="C82" s="46"/>
      <c r="D82" s="85" t="str">
        <f aca="false">IF(Setup!$H50="","",Setup!$I50)</f>
        <v/>
      </c>
      <c r="E82" s="89" t="str">
        <f aca="false">IF(Setup!$H50="","",Lists!$O39)</f>
        <v/>
      </c>
      <c r="F82" s="87" t="str">
        <f aca="false">IF(Setup!$H50="","",Lists!$S39)</f>
        <v/>
      </c>
      <c r="G82" s="88" t="str">
        <f aca="false">IF(Setup!$H50="","",Lists!$T39)</f>
        <v/>
      </c>
      <c r="H82" s="98" t="str">
        <f aca="false">IF(Setup!$H50="","",Lists!$U39)</f>
        <v/>
      </c>
      <c r="I82" s="91" t="str">
        <f aca="false">IF(Setup!$H50="","",REPT("█",Lists!$O39))</f>
        <v/>
      </c>
      <c r="J82" s="91"/>
      <c r="K82" s="91"/>
      <c r="L82" s="91"/>
      <c r="M82" s="91"/>
    </row>
    <row r="83" customFormat="false" ht="15.75" hidden="false" customHeight="true" outlineLevel="0" collapsed="false">
      <c r="B83" s="46" t="str">
        <f aca="false">IF(Setup!$H51="","",Setup!$H51)</f>
        <v/>
      </c>
      <c r="C83" s="46"/>
      <c r="D83" s="85" t="str">
        <f aca="false">IF(Setup!$H51="","",Setup!$I51)</f>
        <v/>
      </c>
      <c r="E83" s="89" t="str">
        <f aca="false">IF(Setup!$H51="","",Lists!$O40)</f>
        <v/>
      </c>
      <c r="F83" s="87" t="str">
        <f aca="false">IF(Setup!$H51="","",Lists!$S40)</f>
        <v/>
      </c>
      <c r="G83" s="88" t="str">
        <f aca="false">IF(Setup!$H51="","",Lists!$T40)</f>
        <v/>
      </c>
      <c r="H83" s="98" t="str">
        <f aca="false">IF(Setup!$H51="","",Lists!$U40)</f>
        <v/>
      </c>
      <c r="I83" s="91" t="str">
        <f aca="false">IF(Setup!$H51="","",REPT("█",Lists!$O40))</f>
        <v/>
      </c>
      <c r="J83" s="91"/>
      <c r="K83" s="91"/>
      <c r="L83" s="91"/>
      <c r="M83" s="91"/>
    </row>
    <row r="84" customFormat="false" ht="15.75" hidden="false" customHeight="true" outlineLevel="0" collapsed="false">
      <c r="B84" s="46" t="str">
        <f aca="false">IF(Setup!$H52="","",Setup!$H52)</f>
        <v/>
      </c>
      <c r="C84" s="46"/>
      <c r="D84" s="85" t="str">
        <f aca="false">IF(Setup!$H52="","",Setup!$I52)</f>
        <v/>
      </c>
      <c r="E84" s="89" t="str">
        <f aca="false">IF(Setup!$H52="","",Lists!$O41)</f>
        <v/>
      </c>
      <c r="F84" s="87" t="str">
        <f aca="false">IF(Setup!$H52="","",Lists!$S41)</f>
        <v/>
      </c>
      <c r="G84" s="88" t="str">
        <f aca="false">IF(Setup!$H52="","",Lists!$T41)</f>
        <v/>
      </c>
      <c r="H84" s="98" t="str">
        <f aca="false">IF(Setup!$H52="","",Lists!$U41)</f>
        <v/>
      </c>
      <c r="I84" s="91" t="str">
        <f aca="false">IF(Setup!$H52="","",REPT("█",Lists!$O41))</f>
        <v/>
      </c>
      <c r="J84" s="91"/>
      <c r="K84" s="91"/>
      <c r="L84" s="91"/>
      <c r="M84" s="91"/>
    </row>
    <row r="85" customFormat="false" ht="15.75" hidden="false" customHeight="true" outlineLevel="0" collapsed="false">
      <c r="B85" s="46" t="str">
        <f aca="false">IF(Setup!$H53="","",Setup!$H53)</f>
        <v/>
      </c>
      <c r="C85" s="46"/>
      <c r="D85" s="85" t="str">
        <f aca="false">IF(Setup!$H53="","",Setup!$I53)</f>
        <v/>
      </c>
      <c r="E85" s="89" t="str">
        <f aca="false">IF(Setup!$H53="","",Lists!$O42)</f>
        <v/>
      </c>
      <c r="F85" s="87" t="str">
        <f aca="false">IF(Setup!$H53="","",Lists!$S42)</f>
        <v/>
      </c>
      <c r="G85" s="88" t="str">
        <f aca="false">IF(Setup!$H53="","",Lists!$T42)</f>
        <v/>
      </c>
      <c r="H85" s="98" t="str">
        <f aca="false">IF(Setup!$H53="","",Lists!$U42)</f>
        <v/>
      </c>
      <c r="I85" s="91" t="str">
        <f aca="false">IF(Setup!$H53="","",REPT("█",Lists!$O42))</f>
        <v/>
      </c>
      <c r="J85" s="91"/>
      <c r="K85" s="91"/>
      <c r="L85" s="91"/>
      <c r="M85" s="91"/>
    </row>
    <row r="86" customFormat="false" ht="12" hidden="false" customHeight="true" outlineLevel="0" collapsed="false"/>
    <row r="87" customFormat="false" ht="21.75" hidden="false" customHeight="true" outlineLevel="0" collapsed="false">
      <c r="B87" s="5" t="s">
        <v>202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customFormat="false" ht="19.5" hidden="false" customHeight="true" outlineLevel="0" collapsed="false">
      <c r="B88" s="28" t="s">
        <v>57</v>
      </c>
      <c r="C88" s="28"/>
      <c r="D88" s="27" t="s">
        <v>58</v>
      </c>
      <c r="E88" s="27" t="s">
        <v>120</v>
      </c>
      <c r="F88" s="27" t="s">
        <v>132</v>
      </c>
      <c r="G88" s="27" t="s">
        <v>133</v>
      </c>
      <c r="H88" s="27" t="s">
        <v>185</v>
      </c>
      <c r="I88" s="28" t="s">
        <v>201</v>
      </c>
      <c r="J88" s="28"/>
      <c r="K88" s="28"/>
      <c r="L88" s="28"/>
      <c r="M88" s="28"/>
    </row>
    <row r="89" customFormat="false" ht="15.75" hidden="false" customHeight="true" outlineLevel="0" collapsed="false">
      <c r="B89" s="46" t="str">
        <f aca="false">IF(Setup!$C14="","",Setup!$C14)</f>
        <v>D1</v>
      </c>
      <c r="C89" s="46"/>
      <c r="D89" s="85" t="str">
        <f aca="false">IF(Setup!$C14="","",Setup!$D14)</f>
        <v>North</v>
      </c>
      <c r="E89" s="89" t="n">
        <f aca="false">IF(Setup!$C14="","",Bookings!$N8)</f>
        <v>4</v>
      </c>
      <c r="F89" s="87" t="n">
        <f aca="false">IF(Setup!$C14="","",'Check-in'!$N10)</f>
        <v>2</v>
      </c>
      <c r="G89" s="88" t="n">
        <f aca="false">IF(Setup!$C14="","",'Check-in'!$O10)</f>
        <v>0</v>
      </c>
      <c r="H89" s="50" t="n">
        <f aca="false">IF(Setup!$C14="","",Bookings!$O8)</f>
        <v>0.4</v>
      </c>
      <c r="I89" s="91" t="str">
        <f aca="false">IF(Setup!$C14="","",REPT("█",Bookings!$N8))</f>
        <v>████</v>
      </c>
      <c r="J89" s="91"/>
      <c r="K89" s="91"/>
      <c r="L89" s="91"/>
      <c r="M89" s="91"/>
    </row>
    <row r="90" customFormat="false" ht="15.75" hidden="false" customHeight="true" outlineLevel="0" collapsed="false">
      <c r="B90" s="46" t="str">
        <f aca="false">IF(Setup!$C15="","",Setup!$C15)</f>
        <v>D2</v>
      </c>
      <c r="C90" s="46"/>
      <c r="D90" s="85" t="str">
        <f aca="false">IF(Setup!$C15="","",Setup!$D15)</f>
        <v>North</v>
      </c>
      <c r="E90" s="89" t="n">
        <f aca="false">IF(Setup!$C15="","",Bookings!$N9)</f>
        <v>4</v>
      </c>
      <c r="F90" s="87" t="n">
        <f aca="false">IF(Setup!$C15="","",'Check-in'!$N11)</f>
        <v>2</v>
      </c>
      <c r="G90" s="88" t="n">
        <f aca="false">IF(Setup!$C15="","",'Check-in'!$O11)</f>
        <v>0</v>
      </c>
      <c r="H90" s="50" t="n">
        <f aca="false">IF(Setup!$C15="","",Bookings!$O9)</f>
        <v>0.4</v>
      </c>
      <c r="I90" s="91" t="str">
        <f aca="false">IF(Setup!$C15="","",REPT("█",Bookings!$N9))</f>
        <v>████</v>
      </c>
      <c r="J90" s="91"/>
      <c r="K90" s="91"/>
      <c r="L90" s="91"/>
      <c r="M90" s="91"/>
    </row>
    <row r="91" customFormat="false" ht="15.75" hidden="false" customHeight="true" outlineLevel="0" collapsed="false">
      <c r="B91" s="46" t="str">
        <f aca="false">IF(Setup!$C16="","",Setup!$C16)</f>
        <v>D3</v>
      </c>
      <c r="C91" s="46"/>
      <c r="D91" s="85" t="str">
        <f aca="false">IF(Setup!$C16="","",Setup!$D16)</f>
        <v>North</v>
      </c>
      <c r="E91" s="89" t="n">
        <f aca="false">IF(Setup!$C16="","",Bookings!$N10)</f>
        <v>8</v>
      </c>
      <c r="F91" s="87" t="n">
        <f aca="false">IF(Setup!$C16="","",'Check-in'!$N12)</f>
        <v>4</v>
      </c>
      <c r="G91" s="88" t="n">
        <f aca="false">IF(Setup!$C16="","",'Check-in'!$O12)</f>
        <v>1</v>
      </c>
      <c r="H91" s="50" t="n">
        <f aca="false">IF(Setup!$C16="","",Bookings!$O10)</f>
        <v>0.8</v>
      </c>
      <c r="I91" s="91" t="str">
        <f aca="false">IF(Setup!$C16="","",REPT("█",Bookings!$N10))</f>
        <v>████████</v>
      </c>
      <c r="J91" s="91"/>
      <c r="K91" s="91"/>
      <c r="L91" s="91"/>
      <c r="M91" s="91"/>
    </row>
    <row r="92" customFormat="false" ht="15.75" hidden="false" customHeight="true" outlineLevel="0" collapsed="false">
      <c r="B92" s="46" t="str">
        <f aca="false">IF(Setup!$C17="","",Setup!$C17)</f>
        <v>D4</v>
      </c>
      <c r="C92" s="46"/>
      <c r="D92" s="85" t="str">
        <f aca="false">IF(Setup!$C17="","",Setup!$D17)</f>
        <v>North</v>
      </c>
      <c r="E92" s="89" t="n">
        <f aca="false">IF(Setup!$C17="","",Bookings!$N11)</f>
        <v>8</v>
      </c>
      <c r="F92" s="87" t="n">
        <f aca="false">IF(Setup!$C17="","",'Check-in'!$N13)</f>
        <v>4</v>
      </c>
      <c r="G92" s="88" t="n">
        <f aca="false">IF(Setup!$C17="","",'Check-in'!$O13)</f>
        <v>1</v>
      </c>
      <c r="H92" s="50" t="n">
        <f aca="false">IF(Setup!$C17="","",Bookings!$O11)</f>
        <v>0.8</v>
      </c>
      <c r="I92" s="91" t="str">
        <f aca="false">IF(Setup!$C17="","",REPT("█",Bookings!$N11))</f>
        <v>████████</v>
      </c>
      <c r="J92" s="91"/>
      <c r="K92" s="91"/>
      <c r="L92" s="91"/>
      <c r="M92" s="91"/>
    </row>
    <row r="93" customFormat="false" ht="15.75" hidden="false" customHeight="true" outlineLevel="0" collapsed="false">
      <c r="B93" s="46" t="str">
        <f aca="false">IF(Setup!$C18="","",Setup!$C18)</f>
        <v>D5</v>
      </c>
      <c r="C93" s="46"/>
      <c r="D93" s="85" t="str">
        <f aca="false">IF(Setup!$C18="","",Setup!$D18)</f>
        <v>South</v>
      </c>
      <c r="E93" s="89" t="n">
        <f aca="false">IF(Setup!$C18="","",Bookings!$N12)</f>
        <v>6</v>
      </c>
      <c r="F93" s="87" t="n">
        <f aca="false">IF(Setup!$C18="","",'Check-in'!$N14)</f>
        <v>2</v>
      </c>
      <c r="G93" s="88" t="n">
        <f aca="false">IF(Setup!$C18="","",'Check-in'!$O14)</f>
        <v>1</v>
      </c>
      <c r="H93" s="50" t="n">
        <f aca="false">IF(Setup!$C18="","",Bookings!$O12)</f>
        <v>0.6</v>
      </c>
      <c r="I93" s="91" t="str">
        <f aca="false">IF(Setup!$C18="","",REPT("█",Bookings!$N12))</f>
        <v>██████</v>
      </c>
      <c r="J93" s="91"/>
      <c r="K93" s="91"/>
      <c r="L93" s="91"/>
      <c r="M93" s="91"/>
    </row>
    <row r="94" customFormat="false" ht="15.75" hidden="false" customHeight="true" outlineLevel="0" collapsed="false">
      <c r="B94" s="46" t="str">
        <f aca="false">IF(Setup!$C19="","",Setup!$C19)</f>
        <v>D6</v>
      </c>
      <c r="C94" s="46"/>
      <c r="D94" s="85" t="str">
        <f aca="false">IF(Setup!$C19="","",Setup!$D19)</f>
        <v>South</v>
      </c>
      <c r="E94" s="89" t="n">
        <f aca="false">IF(Setup!$C19="","",Bookings!$N13)</f>
        <v>7</v>
      </c>
      <c r="F94" s="87" t="n">
        <f aca="false">IF(Setup!$C19="","",'Check-in'!$N15)</f>
        <v>3</v>
      </c>
      <c r="G94" s="88" t="n">
        <f aca="false">IF(Setup!$C19="","",'Check-in'!$O15)</f>
        <v>1</v>
      </c>
      <c r="H94" s="50" t="n">
        <f aca="false">IF(Setup!$C19="","",Bookings!$O13)</f>
        <v>0.7</v>
      </c>
      <c r="I94" s="91" t="str">
        <f aca="false">IF(Setup!$C19="","",REPT("█",Bookings!$N13))</f>
        <v>███████</v>
      </c>
      <c r="J94" s="91"/>
      <c r="K94" s="91"/>
      <c r="L94" s="91"/>
      <c r="M94" s="91"/>
    </row>
    <row r="95" customFormat="false" ht="15.75" hidden="false" customHeight="true" outlineLevel="0" collapsed="false">
      <c r="B95" s="46" t="str">
        <f aca="false">IF(Setup!$C20="","",Setup!$C20)</f>
        <v>D7</v>
      </c>
      <c r="C95" s="46"/>
      <c r="D95" s="85" t="str">
        <f aca="false">IF(Setup!$C20="","",Setup!$D20)</f>
        <v>South</v>
      </c>
      <c r="E95" s="89" t="n">
        <f aca="false">IF(Setup!$C20="","",Bookings!$N14)</f>
        <v>6</v>
      </c>
      <c r="F95" s="87" t="n">
        <f aca="false">IF(Setup!$C20="","",'Check-in'!$N16)</f>
        <v>3</v>
      </c>
      <c r="G95" s="88" t="n">
        <f aca="false">IF(Setup!$C20="","",'Check-in'!$O16)</f>
        <v>1</v>
      </c>
      <c r="H95" s="50" t="n">
        <f aca="false">IF(Setup!$C20="","",Bookings!$O14)</f>
        <v>0.6</v>
      </c>
      <c r="I95" s="91" t="str">
        <f aca="false">IF(Setup!$C20="","",REPT("█",Bookings!$N14))</f>
        <v>██████</v>
      </c>
      <c r="J95" s="91"/>
      <c r="K95" s="91"/>
      <c r="L95" s="91"/>
      <c r="M95" s="91"/>
    </row>
    <row r="96" customFormat="false" ht="15.75" hidden="false" customHeight="true" outlineLevel="0" collapsed="false">
      <c r="B96" s="46" t="str">
        <f aca="false">IF(Setup!$C21="","",Setup!$C21)</f>
        <v>D8</v>
      </c>
      <c r="C96" s="46"/>
      <c r="D96" s="85" t="str">
        <f aca="false">IF(Setup!$C21="","",Setup!$D21)</f>
        <v>South</v>
      </c>
      <c r="E96" s="89" t="n">
        <f aca="false">IF(Setup!$C21="","",Bookings!$N15)</f>
        <v>10</v>
      </c>
      <c r="F96" s="87" t="n">
        <f aca="false">IF(Setup!$C21="","",'Check-in'!$N17)</f>
        <v>6</v>
      </c>
      <c r="G96" s="88" t="n">
        <f aca="false">IF(Setup!$C21="","",'Check-in'!$O17)</f>
        <v>0</v>
      </c>
      <c r="H96" s="50" t="n">
        <f aca="false">IF(Setup!$C21="","",Bookings!$O15)</f>
        <v>1</v>
      </c>
      <c r="I96" s="91" t="str">
        <f aca="false">IF(Setup!$C21="","",REPT("█",Bookings!$N15))</f>
        <v>██████████</v>
      </c>
      <c r="J96" s="91"/>
      <c r="K96" s="91"/>
      <c r="L96" s="91"/>
      <c r="M96" s="91"/>
    </row>
    <row r="97" customFormat="false" ht="15.75" hidden="false" customHeight="true" outlineLevel="0" collapsed="false">
      <c r="B97" s="46" t="str">
        <f aca="false">IF(Setup!$C22="","",Setup!$C22)</f>
        <v>D9</v>
      </c>
      <c r="C97" s="46"/>
      <c r="D97" s="85" t="str">
        <f aca="false">IF(Setup!$C22="","",Setup!$D22)</f>
        <v>Quiet</v>
      </c>
      <c r="E97" s="89" t="n">
        <f aca="false">IF(Setup!$C22="","",Bookings!$N16)</f>
        <v>6</v>
      </c>
      <c r="F97" s="87" t="n">
        <f aca="false">IF(Setup!$C22="","",'Check-in'!$N18)</f>
        <v>3</v>
      </c>
      <c r="G97" s="88" t="n">
        <f aca="false">IF(Setup!$C22="","",'Check-in'!$O18)</f>
        <v>0</v>
      </c>
      <c r="H97" s="50" t="n">
        <f aca="false">IF(Setup!$C22="","",Bookings!$O16)</f>
        <v>0.6</v>
      </c>
      <c r="I97" s="91" t="str">
        <f aca="false">IF(Setup!$C22="","",REPT("█",Bookings!$N16))</f>
        <v>██████</v>
      </c>
      <c r="J97" s="91"/>
      <c r="K97" s="91"/>
      <c r="L97" s="91"/>
      <c r="M97" s="91"/>
    </row>
    <row r="98" customFormat="false" ht="15.75" hidden="false" customHeight="true" outlineLevel="0" collapsed="false">
      <c r="B98" s="46" t="str">
        <f aca="false">IF(Setup!$C23="","",Setup!$C23)</f>
        <v>D10</v>
      </c>
      <c r="C98" s="46"/>
      <c r="D98" s="85" t="str">
        <f aca="false">IF(Setup!$C23="","",Setup!$D23)</f>
        <v>Quiet</v>
      </c>
      <c r="E98" s="89" t="n">
        <f aca="false">IF(Setup!$C23="","",Bookings!$N17)</f>
        <v>7</v>
      </c>
      <c r="F98" s="87" t="n">
        <f aca="false">IF(Setup!$C23="","",'Check-in'!$N19)</f>
        <v>3</v>
      </c>
      <c r="G98" s="88" t="n">
        <f aca="false">IF(Setup!$C23="","",'Check-in'!$O19)</f>
        <v>0</v>
      </c>
      <c r="H98" s="50" t="n">
        <f aca="false">IF(Setup!$C23="","",Bookings!$O17)</f>
        <v>0.7</v>
      </c>
      <c r="I98" s="91" t="str">
        <f aca="false">IF(Setup!$C23="","",REPT("█",Bookings!$N17))</f>
        <v>███████</v>
      </c>
      <c r="J98" s="91"/>
      <c r="K98" s="91"/>
      <c r="L98" s="91"/>
      <c r="M98" s="91"/>
    </row>
    <row r="99" customFormat="false" ht="15.75" hidden="false" customHeight="true" outlineLevel="0" collapsed="false">
      <c r="B99" s="46" t="str">
        <f aca="false">IF(Setup!$C24="","",Setup!$C24)</f>
        <v>D11</v>
      </c>
      <c r="C99" s="46"/>
      <c r="D99" s="85" t="str">
        <f aca="false">IF(Setup!$C24="","",Setup!$D24)</f>
        <v>Focus</v>
      </c>
      <c r="E99" s="89" t="n">
        <f aca="false">IF(Setup!$C24="","",Bookings!$N18)</f>
        <v>3</v>
      </c>
      <c r="F99" s="87" t="n">
        <f aca="false">IF(Setup!$C24="","",'Check-in'!$N20)</f>
        <v>1</v>
      </c>
      <c r="G99" s="88" t="n">
        <f aca="false">IF(Setup!$C24="","",'Check-in'!$O20)</f>
        <v>0</v>
      </c>
      <c r="H99" s="50" t="n">
        <f aca="false">IF(Setup!$C24="","",Bookings!$O18)</f>
        <v>0.3</v>
      </c>
      <c r="I99" s="91" t="str">
        <f aca="false">IF(Setup!$C24="","",REPT("█",Bookings!$N18))</f>
        <v>███</v>
      </c>
      <c r="J99" s="91"/>
      <c r="K99" s="91"/>
      <c r="L99" s="91"/>
      <c r="M99" s="91"/>
    </row>
    <row r="100" customFormat="false" ht="15.75" hidden="false" customHeight="true" outlineLevel="0" collapsed="false">
      <c r="B100" s="46" t="str">
        <f aca="false">IF(Setup!$C25="","",Setup!$C25)</f>
        <v>D12</v>
      </c>
      <c r="C100" s="46"/>
      <c r="D100" s="85" t="str">
        <f aca="false">IF(Setup!$C25="","",Setup!$D25)</f>
        <v>Focus</v>
      </c>
      <c r="E100" s="89" t="n">
        <f aca="false">IF(Setup!$C25="","",Bookings!$N19)</f>
        <v>4</v>
      </c>
      <c r="F100" s="87" t="n">
        <f aca="false">IF(Setup!$C25="","",'Check-in'!$N21)</f>
        <v>2</v>
      </c>
      <c r="G100" s="88" t="n">
        <f aca="false">IF(Setup!$C25="","",'Check-in'!$O21)</f>
        <v>1</v>
      </c>
      <c r="H100" s="50" t="n">
        <f aca="false">IF(Setup!$C25="","",Bookings!$O19)</f>
        <v>0.4</v>
      </c>
      <c r="I100" s="91" t="str">
        <f aca="false">IF(Setup!$C25="","",REPT("█",Bookings!$N19))</f>
        <v>████</v>
      </c>
      <c r="J100" s="91"/>
      <c r="K100" s="91"/>
      <c r="L100" s="91"/>
      <c r="M100" s="91"/>
    </row>
    <row r="101" customFormat="false" ht="15.75" hidden="false" customHeight="true" outlineLevel="0" collapsed="false">
      <c r="B101" s="46" t="str">
        <f aca="false">IF(Setup!$C26="","",Setup!$C26)</f>
        <v/>
      </c>
      <c r="C101" s="46"/>
      <c r="D101" s="85" t="str">
        <f aca="false">IF(Setup!$C26="","",Setup!$D26)</f>
        <v/>
      </c>
      <c r="E101" s="89" t="str">
        <f aca="false">IF(Setup!$C26="","",Bookings!$N20)</f>
        <v/>
      </c>
      <c r="F101" s="87" t="str">
        <f aca="false">IF(Setup!$C26="","",'Check-in'!$N22)</f>
        <v/>
      </c>
      <c r="G101" s="88" t="str">
        <f aca="false">IF(Setup!$C26="","",'Check-in'!$O22)</f>
        <v/>
      </c>
      <c r="H101" s="50" t="str">
        <f aca="false">IF(Setup!$C26="","",Bookings!$O20)</f>
        <v/>
      </c>
      <c r="I101" s="91" t="str">
        <f aca="false">IF(Setup!$C26="","",REPT("█",Bookings!$N20))</f>
        <v/>
      </c>
      <c r="J101" s="91"/>
      <c r="K101" s="91"/>
      <c r="L101" s="91"/>
      <c r="M101" s="91"/>
    </row>
    <row r="102" customFormat="false" ht="15.75" hidden="false" customHeight="true" outlineLevel="0" collapsed="false">
      <c r="B102" s="46" t="str">
        <f aca="false">IF(Setup!$C27="","",Setup!$C27)</f>
        <v/>
      </c>
      <c r="C102" s="46"/>
      <c r="D102" s="85" t="str">
        <f aca="false">IF(Setup!$C27="","",Setup!$D27)</f>
        <v/>
      </c>
      <c r="E102" s="89" t="str">
        <f aca="false">IF(Setup!$C27="","",Bookings!$N21)</f>
        <v/>
      </c>
      <c r="F102" s="87" t="str">
        <f aca="false">IF(Setup!$C27="","",'Check-in'!$N23)</f>
        <v/>
      </c>
      <c r="G102" s="88" t="str">
        <f aca="false">IF(Setup!$C27="","",'Check-in'!$O23)</f>
        <v/>
      </c>
      <c r="H102" s="50" t="str">
        <f aca="false">IF(Setup!$C27="","",Bookings!$O21)</f>
        <v/>
      </c>
      <c r="I102" s="91" t="str">
        <f aca="false">IF(Setup!$C27="","",REPT("█",Bookings!$N21))</f>
        <v/>
      </c>
      <c r="J102" s="91"/>
      <c r="K102" s="91"/>
      <c r="L102" s="91"/>
      <c r="M102" s="91"/>
    </row>
    <row r="103" customFormat="false" ht="15.75" hidden="false" customHeight="true" outlineLevel="0" collapsed="false">
      <c r="B103" s="46" t="str">
        <f aca="false">IF(Setup!$C28="","",Setup!$C28)</f>
        <v/>
      </c>
      <c r="C103" s="46"/>
      <c r="D103" s="85" t="str">
        <f aca="false">IF(Setup!$C28="","",Setup!$D28)</f>
        <v/>
      </c>
      <c r="E103" s="89" t="str">
        <f aca="false">IF(Setup!$C28="","",Bookings!$N22)</f>
        <v/>
      </c>
      <c r="F103" s="87" t="str">
        <f aca="false">IF(Setup!$C28="","",'Check-in'!$N24)</f>
        <v/>
      </c>
      <c r="G103" s="88" t="str">
        <f aca="false">IF(Setup!$C28="","",'Check-in'!$O24)</f>
        <v/>
      </c>
      <c r="H103" s="50" t="str">
        <f aca="false">IF(Setup!$C28="","",Bookings!$O22)</f>
        <v/>
      </c>
      <c r="I103" s="91" t="str">
        <f aca="false">IF(Setup!$C28="","",REPT("█",Bookings!$N22))</f>
        <v/>
      </c>
      <c r="J103" s="91"/>
      <c r="K103" s="91"/>
      <c r="L103" s="91"/>
      <c r="M103" s="91"/>
    </row>
    <row r="104" customFormat="false" ht="15.75" hidden="false" customHeight="true" outlineLevel="0" collapsed="false">
      <c r="B104" s="46" t="str">
        <f aca="false">IF(Setup!$C29="","",Setup!$C29)</f>
        <v/>
      </c>
      <c r="C104" s="46"/>
      <c r="D104" s="85" t="str">
        <f aca="false">IF(Setup!$C29="","",Setup!$D29)</f>
        <v/>
      </c>
      <c r="E104" s="89" t="str">
        <f aca="false">IF(Setup!$C29="","",Bookings!$N23)</f>
        <v/>
      </c>
      <c r="F104" s="87" t="str">
        <f aca="false">IF(Setup!$C29="","",'Check-in'!$N25)</f>
        <v/>
      </c>
      <c r="G104" s="88" t="str">
        <f aca="false">IF(Setup!$C29="","",'Check-in'!$O25)</f>
        <v/>
      </c>
      <c r="H104" s="50" t="str">
        <f aca="false">IF(Setup!$C29="","",Bookings!$O23)</f>
        <v/>
      </c>
      <c r="I104" s="91" t="str">
        <f aca="false">IF(Setup!$C29="","",REPT("█",Bookings!$N23))</f>
        <v/>
      </c>
      <c r="J104" s="91"/>
      <c r="K104" s="91"/>
      <c r="L104" s="91"/>
      <c r="M104" s="91"/>
    </row>
    <row r="105" customFormat="false" ht="15.75" hidden="false" customHeight="true" outlineLevel="0" collapsed="false">
      <c r="B105" s="46" t="str">
        <f aca="false">IF(Setup!$C30="","",Setup!$C30)</f>
        <v/>
      </c>
      <c r="C105" s="46"/>
      <c r="D105" s="85" t="str">
        <f aca="false">IF(Setup!$C30="","",Setup!$D30)</f>
        <v/>
      </c>
      <c r="E105" s="89" t="str">
        <f aca="false">IF(Setup!$C30="","",Bookings!$N24)</f>
        <v/>
      </c>
      <c r="F105" s="87" t="str">
        <f aca="false">IF(Setup!$C30="","",'Check-in'!$N26)</f>
        <v/>
      </c>
      <c r="G105" s="88" t="str">
        <f aca="false">IF(Setup!$C30="","",'Check-in'!$O26)</f>
        <v/>
      </c>
      <c r="H105" s="50" t="str">
        <f aca="false">IF(Setup!$C30="","",Bookings!$O24)</f>
        <v/>
      </c>
      <c r="I105" s="91" t="str">
        <f aca="false">IF(Setup!$C30="","",REPT("█",Bookings!$N24))</f>
        <v/>
      </c>
      <c r="J105" s="91"/>
      <c r="K105" s="91"/>
      <c r="L105" s="91"/>
      <c r="M105" s="91"/>
    </row>
    <row r="106" customFormat="false" ht="15.75" hidden="false" customHeight="true" outlineLevel="0" collapsed="false">
      <c r="B106" s="46" t="str">
        <f aca="false">IF(Setup!$C31="","",Setup!$C31)</f>
        <v/>
      </c>
      <c r="C106" s="46"/>
      <c r="D106" s="85" t="str">
        <f aca="false">IF(Setup!$C31="","",Setup!$D31)</f>
        <v/>
      </c>
      <c r="E106" s="89" t="str">
        <f aca="false">IF(Setup!$C31="","",Bookings!$N25)</f>
        <v/>
      </c>
      <c r="F106" s="87" t="str">
        <f aca="false">IF(Setup!$C31="","",'Check-in'!$N27)</f>
        <v/>
      </c>
      <c r="G106" s="88" t="str">
        <f aca="false">IF(Setup!$C31="","",'Check-in'!$O27)</f>
        <v/>
      </c>
      <c r="H106" s="50" t="str">
        <f aca="false">IF(Setup!$C31="","",Bookings!$O25)</f>
        <v/>
      </c>
      <c r="I106" s="91" t="str">
        <f aca="false">IF(Setup!$C31="","",REPT("█",Bookings!$N25))</f>
        <v/>
      </c>
      <c r="J106" s="91"/>
      <c r="K106" s="91"/>
      <c r="L106" s="91"/>
      <c r="M106" s="91"/>
    </row>
    <row r="107" customFormat="false" ht="15.75" hidden="false" customHeight="true" outlineLevel="0" collapsed="false">
      <c r="B107" s="46" t="str">
        <f aca="false">IF(Setup!$C32="","",Setup!$C32)</f>
        <v/>
      </c>
      <c r="C107" s="46"/>
      <c r="D107" s="85" t="str">
        <f aca="false">IF(Setup!$C32="","",Setup!$D32)</f>
        <v/>
      </c>
      <c r="E107" s="89" t="str">
        <f aca="false">IF(Setup!$C32="","",Bookings!$N26)</f>
        <v/>
      </c>
      <c r="F107" s="87" t="str">
        <f aca="false">IF(Setup!$C32="","",'Check-in'!$N28)</f>
        <v/>
      </c>
      <c r="G107" s="88" t="str">
        <f aca="false">IF(Setup!$C32="","",'Check-in'!$O28)</f>
        <v/>
      </c>
      <c r="H107" s="50" t="str">
        <f aca="false">IF(Setup!$C32="","",Bookings!$O26)</f>
        <v/>
      </c>
      <c r="I107" s="91" t="str">
        <f aca="false">IF(Setup!$C32="","",REPT("█",Bookings!$N26))</f>
        <v/>
      </c>
      <c r="J107" s="91"/>
      <c r="K107" s="91"/>
      <c r="L107" s="91"/>
      <c r="M107" s="91"/>
    </row>
    <row r="108" customFormat="false" ht="15.75" hidden="false" customHeight="true" outlineLevel="0" collapsed="false">
      <c r="B108" s="46" t="str">
        <f aca="false">IF(Setup!$C33="","",Setup!$C33)</f>
        <v/>
      </c>
      <c r="C108" s="46"/>
      <c r="D108" s="85" t="str">
        <f aca="false">IF(Setup!$C33="","",Setup!$D33)</f>
        <v/>
      </c>
      <c r="E108" s="89" t="str">
        <f aca="false">IF(Setup!$C33="","",Bookings!$N27)</f>
        <v/>
      </c>
      <c r="F108" s="87" t="str">
        <f aca="false">IF(Setup!$C33="","",'Check-in'!$N29)</f>
        <v/>
      </c>
      <c r="G108" s="88" t="str">
        <f aca="false">IF(Setup!$C33="","",'Check-in'!$O29)</f>
        <v/>
      </c>
      <c r="H108" s="50" t="str">
        <f aca="false">IF(Setup!$C33="","",Bookings!$O27)</f>
        <v/>
      </c>
      <c r="I108" s="91" t="str">
        <f aca="false">IF(Setup!$C33="","",REPT("█",Bookings!$N27))</f>
        <v/>
      </c>
      <c r="J108" s="91"/>
      <c r="K108" s="91"/>
      <c r="L108" s="91"/>
      <c r="M108" s="91"/>
    </row>
    <row r="109" customFormat="false" ht="15.75" hidden="false" customHeight="true" outlineLevel="0" collapsed="false">
      <c r="B109" s="46" t="str">
        <f aca="false">IF(Setup!$C34="","",Setup!$C34)</f>
        <v/>
      </c>
      <c r="C109" s="46"/>
      <c r="D109" s="85" t="str">
        <f aca="false">IF(Setup!$C34="","",Setup!$D34)</f>
        <v/>
      </c>
      <c r="E109" s="89" t="str">
        <f aca="false">IF(Setup!$C34="","",Bookings!$N28)</f>
        <v/>
      </c>
      <c r="F109" s="87" t="str">
        <f aca="false">IF(Setup!$C34="","",'Check-in'!$N30)</f>
        <v/>
      </c>
      <c r="G109" s="88" t="str">
        <f aca="false">IF(Setup!$C34="","",'Check-in'!$O30)</f>
        <v/>
      </c>
      <c r="H109" s="50" t="str">
        <f aca="false">IF(Setup!$C34="","",Bookings!$O28)</f>
        <v/>
      </c>
      <c r="I109" s="91" t="str">
        <f aca="false">IF(Setup!$C34="","",REPT("█",Bookings!$N28))</f>
        <v/>
      </c>
      <c r="J109" s="91"/>
      <c r="K109" s="91"/>
      <c r="L109" s="91"/>
      <c r="M109" s="91"/>
    </row>
    <row r="110" customFormat="false" ht="15.75" hidden="false" customHeight="true" outlineLevel="0" collapsed="false">
      <c r="B110" s="46" t="str">
        <f aca="false">IF(Setup!$C35="","",Setup!$C35)</f>
        <v/>
      </c>
      <c r="C110" s="46"/>
      <c r="D110" s="85" t="str">
        <f aca="false">IF(Setup!$C35="","",Setup!$D35)</f>
        <v/>
      </c>
      <c r="E110" s="89" t="str">
        <f aca="false">IF(Setup!$C35="","",Bookings!$N29)</f>
        <v/>
      </c>
      <c r="F110" s="87" t="str">
        <f aca="false">IF(Setup!$C35="","",'Check-in'!$N31)</f>
        <v/>
      </c>
      <c r="G110" s="88" t="str">
        <f aca="false">IF(Setup!$C35="","",'Check-in'!$O31)</f>
        <v/>
      </c>
      <c r="H110" s="50" t="str">
        <f aca="false">IF(Setup!$C35="","",Bookings!$O29)</f>
        <v/>
      </c>
      <c r="I110" s="91" t="str">
        <f aca="false">IF(Setup!$C35="","",REPT("█",Bookings!$N29))</f>
        <v/>
      </c>
      <c r="J110" s="91"/>
      <c r="K110" s="91"/>
      <c r="L110" s="91"/>
      <c r="M110" s="91"/>
    </row>
    <row r="111" customFormat="false" ht="15.75" hidden="false" customHeight="true" outlineLevel="0" collapsed="false">
      <c r="B111" s="46" t="str">
        <f aca="false">IF(Setup!$C36="","",Setup!$C36)</f>
        <v/>
      </c>
      <c r="C111" s="46"/>
      <c r="D111" s="85" t="str">
        <f aca="false">IF(Setup!$C36="","",Setup!$D36)</f>
        <v/>
      </c>
      <c r="E111" s="89" t="str">
        <f aca="false">IF(Setup!$C36="","",Bookings!$N30)</f>
        <v/>
      </c>
      <c r="F111" s="87" t="str">
        <f aca="false">IF(Setup!$C36="","",'Check-in'!$N32)</f>
        <v/>
      </c>
      <c r="G111" s="88" t="str">
        <f aca="false">IF(Setup!$C36="","",'Check-in'!$O32)</f>
        <v/>
      </c>
      <c r="H111" s="50" t="str">
        <f aca="false">IF(Setup!$C36="","",Bookings!$O30)</f>
        <v/>
      </c>
      <c r="I111" s="91" t="str">
        <f aca="false">IF(Setup!$C36="","",REPT("█",Bookings!$N30))</f>
        <v/>
      </c>
      <c r="J111" s="91"/>
      <c r="K111" s="91"/>
      <c r="L111" s="91"/>
      <c r="M111" s="91"/>
    </row>
    <row r="112" customFormat="false" ht="15.75" hidden="false" customHeight="true" outlineLevel="0" collapsed="false">
      <c r="B112" s="46" t="str">
        <f aca="false">IF(Setup!$C37="","",Setup!$C37)</f>
        <v/>
      </c>
      <c r="C112" s="46"/>
      <c r="D112" s="85" t="str">
        <f aca="false">IF(Setup!$C37="","",Setup!$D37)</f>
        <v/>
      </c>
      <c r="E112" s="89" t="str">
        <f aca="false">IF(Setup!$C37="","",Bookings!$N31)</f>
        <v/>
      </c>
      <c r="F112" s="87" t="str">
        <f aca="false">IF(Setup!$C37="","",'Check-in'!$N33)</f>
        <v/>
      </c>
      <c r="G112" s="88" t="str">
        <f aca="false">IF(Setup!$C37="","",'Check-in'!$O33)</f>
        <v/>
      </c>
      <c r="H112" s="50" t="str">
        <f aca="false">IF(Setup!$C37="","",Bookings!$O31)</f>
        <v/>
      </c>
      <c r="I112" s="91" t="str">
        <f aca="false">IF(Setup!$C37="","",REPT("█",Bookings!$N31))</f>
        <v/>
      </c>
      <c r="J112" s="91"/>
      <c r="K112" s="91"/>
      <c r="L112" s="91"/>
      <c r="M112" s="91"/>
    </row>
    <row r="113" customFormat="false" ht="15.75" hidden="false" customHeight="true" outlineLevel="0" collapsed="false">
      <c r="B113" s="46" t="str">
        <f aca="false">IF(Setup!$C38="","",Setup!$C38)</f>
        <v/>
      </c>
      <c r="C113" s="46"/>
      <c r="D113" s="85" t="str">
        <f aca="false">IF(Setup!$C38="","",Setup!$D38)</f>
        <v/>
      </c>
      <c r="E113" s="89" t="str">
        <f aca="false">IF(Setup!$C38="","",Bookings!$N32)</f>
        <v/>
      </c>
      <c r="F113" s="87" t="str">
        <f aca="false">IF(Setup!$C38="","",'Check-in'!$N34)</f>
        <v/>
      </c>
      <c r="G113" s="88" t="str">
        <f aca="false">IF(Setup!$C38="","",'Check-in'!$O34)</f>
        <v/>
      </c>
      <c r="H113" s="50" t="str">
        <f aca="false">IF(Setup!$C38="","",Bookings!$O32)</f>
        <v/>
      </c>
      <c r="I113" s="91" t="str">
        <f aca="false">IF(Setup!$C38="","",REPT("█",Bookings!$N32))</f>
        <v/>
      </c>
      <c r="J113" s="91"/>
      <c r="K113" s="91"/>
      <c r="L113" s="91"/>
      <c r="M113" s="91"/>
    </row>
    <row r="114" customFormat="false" ht="15.75" hidden="false" customHeight="true" outlineLevel="0" collapsed="false">
      <c r="B114" s="46" t="str">
        <f aca="false">IF(Setup!$C39="","",Setup!$C39)</f>
        <v/>
      </c>
      <c r="C114" s="46"/>
      <c r="D114" s="85" t="str">
        <f aca="false">IF(Setup!$C39="","",Setup!$D39)</f>
        <v/>
      </c>
      <c r="E114" s="89" t="str">
        <f aca="false">IF(Setup!$C39="","",Bookings!$N33)</f>
        <v/>
      </c>
      <c r="F114" s="87" t="str">
        <f aca="false">IF(Setup!$C39="","",'Check-in'!$N35)</f>
        <v/>
      </c>
      <c r="G114" s="88" t="str">
        <f aca="false">IF(Setup!$C39="","",'Check-in'!$O35)</f>
        <v/>
      </c>
      <c r="H114" s="50" t="str">
        <f aca="false">IF(Setup!$C39="","",Bookings!$O33)</f>
        <v/>
      </c>
      <c r="I114" s="91" t="str">
        <f aca="false">IF(Setup!$C39="","",REPT("█",Bookings!$N33))</f>
        <v/>
      </c>
      <c r="J114" s="91"/>
      <c r="K114" s="91"/>
      <c r="L114" s="91"/>
      <c r="M114" s="91"/>
    </row>
    <row r="115" customFormat="false" ht="15.75" hidden="false" customHeight="true" outlineLevel="0" collapsed="false">
      <c r="B115" s="46" t="str">
        <f aca="false">IF(Setup!$C40="","",Setup!$C40)</f>
        <v/>
      </c>
      <c r="C115" s="46"/>
      <c r="D115" s="85" t="str">
        <f aca="false">IF(Setup!$C40="","",Setup!$D40)</f>
        <v/>
      </c>
      <c r="E115" s="89" t="str">
        <f aca="false">IF(Setup!$C40="","",Bookings!$N34)</f>
        <v/>
      </c>
      <c r="F115" s="87" t="str">
        <f aca="false">IF(Setup!$C40="","",'Check-in'!$N36)</f>
        <v/>
      </c>
      <c r="G115" s="88" t="str">
        <f aca="false">IF(Setup!$C40="","",'Check-in'!$O36)</f>
        <v/>
      </c>
      <c r="H115" s="50" t="str">
        <f aca="false">IF(Setup!$C40="","",Bookings!$O34)</f>
        <v/>
      </c>
      <c r="I115" s="91" t="str">
        <f aca="false">IF(Setup!$C40="","",REPT("█",Bookings!$N34))</f>
        <v/>
      </c>
      <c r="J115" s="91"/>
      <c r="K115" s="91"/>
      <c r="L115" s="91"/>
      <c r="M115" s="91"/>
    </row>
    <row r="116" customFormat="false" ht="15.75" hidden="false" customHeight="true" outlineLevel="0" collapsed="false">
      <c r="B116" s="46" t="str">
        <f aca="false">IF(Setup!$C41="","",Setup!$C41)</f>
        <v/>
      </c>
      <c r="C116" s="46"/>
      <c r="D116" s="85" t="str">
        <f aca="false">IF(Setup!$C41="","",Setup!$D41)</f>
        <v/>
      </c>
      <c r="E116" s="89" t="str">
        <f aca="false">IF(Setup!$C41="","",Bookings!$N35)</f>
        <v/>
      </c>
      <c r="F116" s="87" t="str">
        <f aca="false">IF(Setup!$C41="","",'Check-in'!$N37)</f>
        <v/>
      </c>
      <c r="G116" s="88" t="str">
        <f aca="false">IF(Setup!$C41="","",'Check-in'!$O37)</f>
        <v/>
      </c>
      <c r="H116" s="50" t="str">
        <f aca="false">IF(Setup!$C41="","",Bookings!$O35)</f>
        <v/>
      </c>
      <c r="I116" s="91" t="str">
        <f aca="false">IF(Setup!$C41="","",REPT("█",Bookings!$N35))</f>
        <v/>
      </c>
      <c r="J116" s="91"/>
      <c r="K116" s="91"/>
      <c r="L116" s="91"/>
      <c r="M116" s="91"/>
    </row>
    <row r="117" customFormat="false" ht="15.75" hidden="false" customHeight="true" outlineLevel="0" collapsed="false">
      <c r="B117" s="46" t="str">
        <f aca="false">IF(Setup!$C42="","",Setup!$C42)</f>
        <v/>
      </c>
      <c r="C117" s="46"/>
      <c r="D117" s="85" t="str">
        <f aca="false">IF(Setup!$C42="","",Setup!$D42)</f>
        <v/>
      </c>
      <c r="E117" s="89" t="str">
        <f aca="false">IF(Setup!$C42="","",Bookings!$N36)</f>
        <v/>
      </c>
      <c r="F117" s="87" t="str">
        <f aca="false">IF(Setup!$C42="","",'Check-in'!$N38)</f>
        <v/>
      </c>
      <c r="G117" s="88" t="str">
        <f aca="false">IF(Setup!$C42="","",'Check-in'!$O38)</f>
        <v/>
      </c>
      <c r="H117" s="50" t="str">
        <f aca="false">IF(Setup!$C42="","",Bookings!$O36)</f>
        <v/>
      </c>
      <c r="I117" s="91" t="str">
        <f aca="false">IF(Setup!$C42="","",REPT("█",Bookings!$N36))</f>
        <v/>
      </c>
      <c r="J117" s="91"/>
      <c r="K117" s="91"/>
      <c r="L117" s="91"/>
      <c r="M117" s="91"/>
    </row>
    <row r="118" customFormat="false" ht="15.75" hidden="false" customHeight="true" outlineLevel="0" collapsed="false">
      <c r="B118" s="46" t="str">
        <f aca="false">IF(Setup!$C43="","",Setup!$C43)</f>
        <v/>
      </c>
      <c r="C118" s="46"/>
      <c r="D118" s="85" t="str">
        <f aca="false">IF(Setup!$C43="","",Setup!$D43)</f>
        <v/>
      </c>
      <c r="E118" s="89" t="str">
        <f aca="false">IF(Setup!$C43="","",Bookings!$N37)</f>
        <v/>
      </c>
      <c r="F118" s="87" t="str">
        <f aca="false">IF(Setup!$C43="","",'Check-in'!$N39)</f>
        <v/>
      </c>
      <c r="G118" s="88" t="str">
        <f aca="false">IF(Setup!$C43="","",'Check-in'!$O39)</f>
        <v/>
      </c>
      <c r="H118" s="50" t="str">
        <f aca="false">IF(Setup!$C43="","",Bookings!$O37)</f>
        <v/>
      </c>
      <c r="I118" s="91" t="str">
        <f aca="false">IF(Setup!$C43="","",REPT("█",Bookings!$N37))</f>
        <v/>
      </c>
      <c r="J118" s="91"/>
      <c r="K118" s="91"/>
      <c r="L118" s="91"/>
      <c r="M118" s="91"/>
    </row>
    <row r="119" customFormat="false" ht="15.75" hidden="false" customHeight="true" outlineLevel="0" collapsed="false">
      <c r="B119" s="17" t="s">
        <v>203</v>
      </c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customFormat="false" ht="12" hidden="false" customHeight="true" outlineLevel="0" collapsed="false"/>
    <row r="121" customFormat="false" ht="18" hidden="false" customHeight="true" outlineLevel="0" collapsed="false">
      <c r="B121" s="9" t="s">
        <v>204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customFormat="false" ht="25.5" hidden="false" customHeight="true" outlineLevel="0" collapsed="false">
      <c r="B122" s="99" t="s">
        <v>205</v>
      </c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</row>
    <row r="123" customFormat="false" ht="30" hidden="false" customHeight="true" outlineLevel="0" collapsed="false">
      <c r="B123" s="1"/>
      <c r="C123" s="12" t="s">
        <v>26</v>
      </c>
      <c r="D123" s="12"/>
      <c r="E123" s="12"/>
      <c r="F123" s="1"/>
      <c r="G123" s="13" t="s">
        <v>27</v>
      </c>
      <c r="H123" s="13"/>
      <c r="I123" s="13"/>
      <c r="J123" s="13"/>
      <c r="K123" s="13"/>
      <c r="L123" s="13"/>
      <c r="M123" s="13"/>
    </row>
    <row r="124" customFormat="false" ht="15" hidden="false" customHeight="true" outlineLevel="0" collapsed="false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</sheetData>
  <mergeCells count="216">
    <mergeCell ref="B1:H1"/>
    <mergeCell ref="I1:M1"/>
    <mergeCell ref="B3:H3"/>
    <mergeCell ref="I3:M3"/>
    <mergeCell ref="B5:C5"/>
    <mergeCell ref="D5:E5"/>
    <mergeCell ref="F5:G5"/>
    <mergeCell ref="H5:I5"/>
    <mergeCell ref="J5:K5"/>
    <mergeCell ref="L5:M5"/>
    <mergeCell ref="B6:C6"/>
    <mergeCell ref="D6:E6"/>
    <mergeCell ref="F6:G6"/>
    <mergeCell ref="H6:I6"/>
    <mergeCell ref="J6:K6"/>
    <mergeCell ref="L6:M6"/>
    <mergeCell ref="B8:C8"/>
    <mergeCell ref="D8:E8"/>
    <mergeCell ref="F8:G8"/>
    <mergeCell ref="H8:I8"/>
    <mergeCell ref="J8:K8"/>
    <mergeCell ref="L8:M8"/>
    <mergeCell ref="B9:C9"/>
    <mergeCell ref="D9:E9"/>
    <mergeCell ref="F9:G9"/>
    <mergeCell ref="H9:I9"/>
    <mergeCell ref="J9:K9"/>
    <mergeCell ref="L9:M9"/>
    <mergeCell ref="B11:M11"/>
    <mergeCell ref="B12:C12"/>
    <mergeCell ref="E12:M12"/>
    <mergeCell ref="B13:C13"/>
    <mergeCell ref="E13:M13"/>
    <mergeCell ref="B14:C14"/>
    <mergeCell ref="E14:M14"/>
    <mergeCell ref="B15:C15"/>
    <mergeCell ref="E15:M15"/>
    <mergeCell ref="B16:C16"/>
    <mergeCell ref="E16:M16"/>
    <mergeCell ref="B17:C17"/>
    <mergeCell ref="E17:M17"/>
    <mergeCell ref="B18:M18"/>
    <mergeCell ref="B19:M19"/>
    <mergeCell ref="B21:M21"/>
    <mergeCell ref="I22:M22"/>
    <mergeCell ref="I23:M23"/>
    <mergeCell ref="I24:M24"/>
    <mergeCell ref="I25:M25"/>
    <mergeCell ref="I26:M26"/>
    <mergeCell ref="I27:M27"/>
    <mergeCell ref="I28:M28"/>
    <mergeCell ref="I29:M29"/>
    <mergeCell ref="I30:M30"/>
    <mergeCell ref="I31:M31"/>
    <mergeCell ref="I32:M32"/>
    <mergeCell ref="B33:C33"/>
    <mergeCell ref="I33:M33"/>
    <mergeCell ref="B35:M35"/>
    <mergeCell ref="G36:M36"/>
    <mergeCell ref="G37:M37"/>
    <mergeCell ref="G38:M38"/>
    <mergeCell ref="G39:M39"/>
    <mergeCell ref="G40:M40"/>
    <mergeCell ref="G41:M41"/>
    <mergeCell ref="B42:M42"/>
    <mergeCell ref="B44:M44"/>
    <mergeCell ref="B45:C45"/>
    <mergeCell ref="I45:M45"/>
    <mergeCell ref="B46:C46"/>
    <mergeCell ref="I46:M46"/>
    <mergeCell ref="B47:C47"/>
    <mergeCell ref="I47:M47"/>
    <mergeCell ref="B48:C48"/>
    <mergeCell ref="I48:M48"/>
    <mergeCell ref="B49:C49"/>
    <mergeCell ref="I49:M49"/>
    <mergeCell ref="B50:C50"/>
    <mergeCell ref="I50:M50"/>
    <mergeCell ref="B51:C51"/>
    <mergeCell ref="I51:M51"/>
    <mergeCell ref="B52:C52"/>
    <mergeCell ref="I52:M52"/>
    <mergeCell ref="B53:C53"/>
    <mergeCell ref="I53:M53"/>
    <mergeCell ref="B54:C54"/>
    <mergeCell ref="I54:M54"/>
    <mergeCell ref="B55:C55"/>
    <mergeCell ref="I55:M55"/>
    <mergeCell ref="B56:C56"/>
    <mergeCell ref="I56:M56"/>
    <mergeCell ref="B57:C57"/>
    <mergeCell ref="I57:M57"/>
    <mergeCell ref="B58:C58"/>
    <mergeCell ref="I58:M58"/>
    <mergeCell ref="B59:C59"/>
    <mergeCell ref="I59:M59"/>
    <mergeCell ref="B60:C60"/>
    <mergeCell ref="I60:M60"/>
    <mergeCell ref="B61:C61"/>
    <mergeCell ref="I61:M61"/>
    <mergeCell ref="B62:C62"/>
    <mergeCell ref="I62:M62"/>
    <mergeCell ref="B63:C63"/>
    <mergeCell ref="I63:M63"/>
    <mergeCell ref="B64:C64"/>
    <mergeCell ref="I64:M64"/>
    <mergeCell ref="B65:C65"/>
    <mergeCell ref="I65:M65"/>
    <mergeCell ref="B66:C66"/>
    <mergeCell ref="I66:M66"/>
    <mergeCell ref="B67:C67"/>
    <mergeCell ref="I67:M67"/>
    <mergeCell ref="B68:C68"/>
    <mergeCell ref="I68:M68"/>
    <mergeCell ref="B69:C69"/>
    <mergeCell ref="I69:M69"/>
    <mergeCell ref="B70:C70"/>
    <mergeCell ref="I70:M70"/>
    <mergeCell ref="B71:C71"/>
    <mergeCell ref="I71:M71"/>
    <mergeCell ref="B72:C72"/>
    <mergeCell ref="I72:M72"/>
    <mergeCell ref="B73:C73"/>
    <mergeCell ref="I73:M73"/>
    <mergeCell ref="B74:C74"/>
    <mergeCell ref="I74:M74"/>
    <mergeCell ref="B75:C75"/>
    <mergeCell ref="I75:M75"/>
    <mergeCell ref="B76:C76"/>
    <mergeCell ref="I76:M76"/>
    <mergeCell ref="B77:C77"/>
    <mergeCell ref="I77:M77"/>
    <mergeCell ref="B78:C78"/>
    <mergeCell ref="I78:M78"/>
    <mergeCell ref="B79:C79"/>
    <mergeCell ref="I79:M79"/>
    <mergeCell ref="B80:C80"/>
    <mergeCell ref="I80:M80"/>
    <mergeCell ref="B81:C81"/>
    <mergeCell ref="I81:M81"/>
    <mergeCell ref="B82:C82"/>
    <mergeCell ref="I82:M82"/>
    <mergeCell ref="B83:C83"/>
    <mergeCell ref="I83:M83"/>
    <mergeCell ref="B84:C84"/>
    <mergeCell ref="I84:M84"/>
    <mergeCell ref="B85:C85"/>
    <mergeCell ref="I85:M85"/>
    <mergeCell ref="B87:M87"/>
    <mergeCell ref="B88:C88"/>
    <mergeCell ref="I88:M88"/>
    <mergeCell ref="B89:C89"/>
    <mergeCell ref="I89:M89"/>
    <mergeCell ref="B90:C90"/>
    <mergeCell ref="I90:M90"/>
    <mergeCell ref="B91:C91"/>
    <mergeCell ref="I91:M91"/>
    <mergeCell ref="B92:C92"/>
    <mergeCell ref="I92:M92"/>
    <mergeCell ref="B93:C93"/>
    <mergeCell ref="I93:M93"/>
    <mergeCell ref="B94:C94"/>
    <mergeCell ref="I94:M94"/>
    <mergeCell ref="B95:C95"/>
    <mergeCell ref="I95:M95"/>
    <mergeCell ref="B96:C96"/>
    <mergeCell ref="I96:M96"/>
    <mergeCell ref="B97:C97"/>
    <mergeCell ref="I97:M97"/>
    <mergeCell ref="B98:C98"/>
    <mergeCell ref="I98:M98"/>
    <mergeCell ref="B99:C99"/>
    <mergeCell ref="I99:M99"/>
    <mergeCell ref="B100:C100"/>
    <mergeCell ref="I100:M100"/>
    <mergeCell ref="B101:C101"/>
    <mergeCell ref="I101:M101"/>
    <mergeCell ref="B102:C102"/>
    <mergeCell ref="I102:M102"/>
    <mergeCell ref="B103:C103"/>
    <mergeCell ref="I103:M103"/>
    <mergeCell ref="B104:C104"/>
    <mergeCell ref="I104:M104"/>
    <mergeCell ref="B105:C105"/>
    <mergeCell ref="I105:M105"/>
    <mergeCell ref="B106:C106"/>
    <mergeCell ref="I106:M106"/>
    <mergeCell ref="B107:C107"/>
    <mergeCell ref="I107:M107"/>
    <mergeCell ref="B108:C108"/>
    <mergeCell ref="I108:M108"/>
    <mergeCell ref="B109:C109"/>
    <mergeCell ref="I109:M109"/>
    <mergeCell ref="B110:C110"/>
    <mergeCell ref="I110:M110"/>
    <mergeCell ref="B111:C111"/>
    <mergeCell ref="I111:M111"/>
    <mergeCell ref="B112:C112"/>
    <mergeCell ref="I112:M112"/>
    <mergeCell ref="B113:C113"/>
    <mergeCell ref="I113:M113"/>
    <mergeCell ref="B114:C114"/>
    <mergeCell ref="I114:M114"/>
    <mergeCell ref="B115:C115"/>
    <mergeCell ref="I115:M115"/>
    <mergeCell ref="B116:C116"/>
    <mergeCell ref="I116:M116"/>
    <mergeCell ref="B117:C117"/>
    <mergeCell ref="I117:M117"/>
    <mergeCell ref="B118:C118"/>
    <mergeCell ref="I118:M118"/>
    <mergeCell ref="B119:M119"/>
    <mergeCell ref="B121:M121"/>
    <mergeCell ref="B122:M122"/>
    <mergeCell ref="C123:E123"/>
    <mergeCell ref="G123:M123"/>
  </mergeCells>
  <conditionalFormatting sqref="I23:I32">
    <cfRule type="expression" priority="2" aboveAverage="0" equalAverage="0" bottom="0" percent="0" rank="0" text="" dxfId="10">
      <formula>$H23&gt;0.9</formula>
    </cfRule>
    <cfRule type="expression" priority="3" aboveAverage="0" equalAverage="0" bottom="0" percent="0" rank="0" text="" dxfId="11">
      <formula>$H23&gt;0.75</formula>
    </cfRule>
  </conditionalFormatting>
  <conditionalFormatting sqref="E46:E85">
    <cfRule type="expression" priority="4" aboveAverage="0" equalAverage="0" bottom="0" percent="0" rank="0" text="" dxfId="0">
      <formula>AND(Setup!$H14&lt;&gt;"",$E46=0)</formula>
    </cfRule>
  </conditionalFormatting>
  <conditionalFormatting sqref="H46:H85">
    <cfRule type="expression" priority="5" aboveAverage="0" equalAverage="0" bottom="0" percent="0" rank="0" text="" dxfId="0">
      <formula>AND(ISNUMBER($H46),$H46&gt;=0.25)</formula>
    </cfRule>
  </conditionalFormatting>
  <conditionalFormatting sqref="E89:E118">
    <cfRule type="expression" priority="6" aboveAverage="0" equalAverage="0" bottom="0" percent="0" rank="0" text="" dxfId="0">
      <formula>AND(Setup!$C14&lt;&gt;"",$E89&lt;=1)</formula>
    </cfRule>
  </conditionalFormatting>
  <hyperlinks>
    <hyperlink ref="I1" r:id="rId1" display="Book a live demo  →  "/>
    <hyperlink ref="C123" r:id="rId2" display="►  BOOK A LIVE DEMO"/>
    <hyperlink ref="G123" r:id="rId3" display="See how desk booking works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100" t="s">
        <v>206</v>
      </c>
      <c r="B1" s="101" t="n">
        <f aca="false">IFERROR(MATCH(SelectedDate,BookingDates,0),0)</f>
        <v>1</v>
      </c>
    </row>
    <row r="2" customFormat="false" ht="15" hidden="false" customHeight="false" outlineLevel="0" collapsed="false">
      <c r="B2" s="102" t="s">
        <v>207</v>
      </c>
      <c r="D2" s="102" t="s">
        <v>208</v>
      </c>
      <c r="E2" s="102" t="s">
        <v>209</v>
      </c>
      <c r="F2" s="102" t="s">
        <v>210</v>
      </c>
      <c r="G2" s="102" t="s">
        <v>211</v>
      </c>
      <c r="H2" s="102" t="s">
        <v>212</v>
      </c>
      <c r="I2" s="102" t="s">
        <v>213</v>
      </c>
      <c r="J2" s="102" t="s">
        <v>214</v>
      </c>
      <c r="K2" s="102" t="s">
        <v>215</v>
      </c>
      <c r="L2" s="102" t="s">
        <v>216</v>
      </c>
      <c r="M2" s="102" t="s">
        <v>217</v>
      </c>
      <c r="N2" s="102" t="s">
        <v>218</v>
      </c>
      <c r="O2" s="102" t="s">
        <v>219</v>
      </c>
      <c r="P2" s="102" t="s">
        <v>220</v>
      </c>
      <c r="Q2" s="102" t="s">
        <v>221</v>
      </c>
      <c r="R2" s="102" t="s">
        <v>222</v>
      </c>
      <c r="S2" s="102" t="s">
        <v>223</v>
      </c>
      <c r="T2" s="102" t="s">
        <v>224</v>
      </c>
      <c r="U2" s="102" t="s">
        <v>225</v>
      </c>
    </row>
    <row r="3" customFormat="false" ht="15" hidden="false" customHeight="false" outlineLevel="0" collapsed="false">
      <c r="D3" s="103" t="str">
        <f aca="false">IF(Setup!H14="","",Setup!H14)</f>
        <v>Ava Mitchell</v>
      </c>
      <c r="E3" s="101" t="n">
        <f aca="false">IF($D3="",0,COUNTIF(Bookings!D$8:D$37,$D3))</f>
        <v>0</v>
      </c>
      <c r="F3" s="101" t="n">
        <f aca="false">IF($D3="",0,COUNTIF(Bookings!E$8:E$37,$D3))</f>
        <v>1</v>
      </c>
      <c r="G3" s="101" t="n">
        <f aca="false">IF($D3="",0,COUNTIF(Bookings!F$8:F$37,$D3))</f>
        <v>0</v>
      </c>
      <c r="H3" s="101" t="n">
        <f aca="false">IF($D3="",0,COUNTIF(Bookings!G$8:G$37,$D3))</f>
        <v>1</v>
      </c>
      <c r="I3" s="101" t="n">
        <f aca="false">IF($D3="",0,COUNTIF(Bookings!H$8:H$37,$D3))</f>
        <v>0</v>
      </c>
      <c r="J3" s="101" t="n">
        <f aca="false">IF($D3="",0,COUNTIF(Bookings!I$8:I$37,$D3))</f>
        <v>0</v>
      </c>
      <c r="K3" s="101" t="n">
        <f aca="false">IF($D3="",0,COUNTIF(Bookings!J$8:J$37,$D3))</f>
        <v>1</v>
      </c>
      <c r="L3" s="101" t="n">
        <f aca="false">IF($D3="",0,COUNTIF(Bookings!K$8:K$37,$D3))</f>
        <v>0</v>
      </c>
      <c r="M3" s="101" t="n">
        <f aca="false">IF($D3="",0,COUNTIF(Bookings!L$8:L$37,$D3))</f>
        <v>1</v>
      </c>
      <c r="N3" s="101" t="n">
        <f aca="false">IF($D3="",0,COUNTIF(Bookings!M$8:M$37,$D3))</f>
        <v>0</v>
      </c>
      <c r="O3" s="101" t="n">
        <f aca="false">IF($D3="","",SUMPRODUCT(($E3:$N3&gt;0)*1))</f>
        <v>4</v>
      </c>
      <c r="P3" s="101" t="n">
        <f aca="false">IF(OR($D3="",DayCol=0),0,INDEX($E3:$N3,1,DayCol))</f>
        <v>0</v>
      </c>
      <c r="Q3" s="101" t="str">
        <f aca="false">IF(R3=1,SUM($R$3:R3),"")</f>
        <v/>
      </c>
      <c r="R3" s="101" t="n">
        <f aca="false">IF(P3&gt;0,1,0)</f>
        <v>0</v>
      </c>
      <c r="S3" s="101" t="n">
        <f aca="false">IF($D3="","",SUMPRODUCT((Bookings!$D$8:$M$37=$D3)*('Check-in'!$D$10:$M$39="Showed")))</f>
        <v>2</v>
      </c>
      <c r="T3" s="101" t="n">
        <f aca="false">IF($D3="","",SUMPRODUCT((Bookings!$D$8:$M$37=$D3)*('Check-in'!$D$10:$M$39="No-show")))</f>
        <v>0</v>
      </c>
      <c r="U3" s="104" t="n">
        <f aca="false">IF($D3="","",IF(S3+T3=0,"",T3/(S3+T3)))</f>
        <v>0</v>
      </c>
    </row>
    <row r="4" customFormat="false" ht="15" hidden="false" customHeight="false" outlineLevel="0" collapsed="false">
      <c r="D4" s="103" t="str">
        <f aca="false">IF(Setup!H15="","",Setup!H15)</f>
        <v>Noah Bennett</v>
      </c>
      <c r="E4" s="101" t="n">
        <f aca="false">IF($D4="",0,COUNTIF(Bookings!D$8:D$37,$D4))</f>
        <v>0</v>
      </c>
      <c r="F4" s="101" t="n">
        <f aca="false">IF($D4="",0,COUNTIF(Bookings!E$8:E$37,$D4))</f>
        <v>1</v>
      </c>
      <c r="G4" s="101" t="n">
        <f aca="false">IF($D4="",0,COUNTIF(Bookings!F$8:F$37,$D4))</f>
        <v>1</v>
      </c>
      <c r="H4" s="101" t="n">
        <f aca="false">IF($D4="",0,COUNTIF(Bookings!G$8:G$37,$D4))</f>
        <v>0</v>
      </c>
      <c r="I4" s="101" t="n">
        <f aca="false">IF($D4="",0,COUNTIF(Bookings!H$8:H$37,$D4))</f>
        <v>0</v>
      </c>
      <c r="J4" s="101" t="n">
        <f aca="false">IF($D4="",0,COUNTIF(Bookings!I$8:I$37,$D4))</f>
        <v>0</v>
      </c>
      <c r="K4" s="101" t="n">
        <f aca="false">IF($D4="",0,COUNTIF(Bookings!J$8:J$37,$D4))</f>
        <v>1</v>
      </c>
      <c r="L4" s="101" t="n">
        <f aca="false">IF($D4="",0,COUNTIF(Bookings!K$8:K$37,$D4))</f>
        <v>1</v>
      </c>
      <c r="M4" s="101" t="n">
        <f aca="false">IF($D4="",0,COUNTIF(Bookings!L$8:L$37,$D4))</f>
        <v>0</v>
      </c>
      <c r="N4" s="101" t="n">
        <f aca="false">IF($D4="",0,COUNTIF(Bookings!M$8:M$37,$D4))</f>
        <v>0</v>
      </c>
      <c r="O4" s="101" t="n">
        <f aca="false">IF($D4="","",SUMPRODUCT(($E4:$N4&gt;0)*1))</f>
        <v>4</v>
      </c>
      <c r="P4" s="101" t="n">
        <f aca="false">IF(OR($D4="",DayCol=0),0,INDEX($E4:$N4,1,DayCol))</f>
        <v>0</v>
      </c>
      <c r="Q4" s="101" t="str">
        <f aca="false">IF(R4=1,SUM($R$3:R4),"")</f>
        <v/>
      </c>
      <c r="R4" s="101" t="n">
        <f aca="false">IF(P4&gt;0,1,0)</f>
        <v>0</v>
      </c>
      <c r="S4" s="101" t="n">
        <f aca="false">IF($D4="","",SUMPRODUCT((Bookings!$D$8:$M$37=$D4)*('Check-in'!$D$10:$M$39="Showed")))</f>
        <v>2</v>
      </c>
      <c r="T4" s="101" t="n">
        <f aca="false">IF($D4="","",SUMPRODUCT((Bookings!$D$8:$M$37=$D4)*('Check-in'!$D$10:$M$39="No-show")))</f>
        <v>0</v>
      </c>
      <c r="U4" s="104" t="n">
        <f aca="false">IF($D4="","",IF(S4+T4=0,"",T4/(S4+T4)))</f>
        <v>0</v>
      </c>
    </row>
    <row r="5" customFormat="false" ht="15" hidden="false" customHeight="false" outlineLevel="0" collapsed="false">
      <c r="D5" s="103" t="str">
        <f aca="false">IF(Setup!H16="","",Setup!H16)</f>
        <v>Mia Okafor</v>
      </c>
      <c r="E5" s="101" t="n">
        <f aca="false">IF($D5="",0,COUNTIF(Bookings!D$8:D$37,$D5))</f>
        <v>1</v>
      </c>
      <c r="F5" s="101" t="n">
        <f aca="false">IF($D5="",0,COUNTIF(Bookings!E$8:E$37,$D5))</f>
        <v>1</v>
      </c>
      <c r="G5" s="101" t="n">
        <f aca="false">IF($D5="",0,COUNTIF(Bookings!F$8:F$37,$D5))</f>
        <v>0</v>
      </c>
      <c r="H5" s="101" t="n">
        <f aca="false">IF($D5="",0,COUNTIF(Bookings!G$8:G$37,$D5))</f>
        <v>0</v>
      </c>
      <c r="I5" s="101" t="n">
        <f aca="false">IF($D5="",0,COUNTIF(Bookings!H$8:H$37,$D5))</f>
        <v>0</v>
      </c>
      <c r="J5" s="101" t="n">
        <f aca="false">IF($D5="",0,COUNTIF(Bookings!I$8:I$37,$D5))</f>
        <v>1</v>
      </c>
      <c r="K5" s="101" t="n">
        <f aca="false">IF($D5="",0,COUNTIF(Bookings!J$8:J$37,$D5))</f>
        <v>1</v>
      </c>
      <c r="L5" s="101" t="n">
        <f aca="false">IF($D5="",0,COUNTIF(Bookings!K$8:K$37,$D5))</f>
        <v>0</v>
      </c>
      <c r="M5" s="101" t="n">
        <f aca="false">IF($D5="",0,COUNTIF(Bookings!L$8:L$37,$D5))</f>
        <v>0</v>
      </c>
      <c r="N5" s="101" t="n">
        <f aca="false">IF($D5="",0,COUNTIF(Bookings!M$8:M$37,$D5))</f>
        <v>0</v>
      </c>
      <c r="O5" s="101" t="n">
        <f aca="false">IF($D5="","",SUMPRODUCT(($E5:$N5&gt;0)*1))</f>
        <v>4</v>
      </c>
      <c r="P5" s="101" t="n">
        <f aca="false">IF(OR($D5="",DayCol=0),0,INDEX($E5:$N5,1,DayCol))</f>
        <v>1</v>
      </c>
      <c r="Q5" s="101" t="n">
        <f aca="false">IF(R5=1,SUM($R$3:R5),"")</f>
        <v>1</v>
      </c>
      <c r="R5" s="101" t="n">
        <f aca="false">IF(P5&gt;0,1,0)</f>
        <v>1</v>
      </c>
      <c r="S5" s="101" t="n">
        <f aca="false">IF($D5="","",SUMPRODUCT((Bookings!$D$8:$M$37=$D5)*('Check-in'!$D$10:$M$39="Showed")))</f>
        <v>3</v>
      </c>
      <c r="T5" s="101" t="n">
        <f aca="false">IF($D5="","",SUMPRODUCT((Bookings!$D$8:$M$37=$D5)*('Check-in'!$D$10:$M$39="No-show")))</f>
        <v>0</v>
      </c>
      <c r="U5" s="104" t="n">
        <f aca="false">IF($D5="","",IF(S5+T5=0,"",T5/(S5+T5)))</f>
        <v>0</v>
      </c>
    </row>
    <row r="6" customFormat="false" ht="15" hidden="false" customHeight="false" outlineLevel="0" collapsed="false">
      <c r="D6" s="103" t="str">
        <f aca="false">IF(Setup!H17="","",Setup!H17)</f>
        <v>Liam Novak</v>
      </c>
      <c r="E6" s="101" t="n">
        <f aca="false">IF($D6="",0,COUNTIF(Bookings!D$8:D$37,$D6))</f>
        <v>0</v>
      </c>
      <c r="F6" s="101" t="n">
        <f aca="false">IF($D6="",0,COUNTIF(Bookings!E$8:E$37,$D6))</f>
        <v>1</v>
      </c>
      <c r="G6" s="101" t="n">
        <f aca="false">IF($D6="",0,COUNTIF(Bookings!F$8:F$37,$D6))</f>
        <v>0</v>
      </c>
      <c r="H6" s="101" t="n">
        <f aca="false">IF($D6="",0,COUNTIF(Bookings!G$8:G$37,$D6))</f>
        <v>1</v>
      </c>
      <c r="I6" s="101" t="n">
        <f aca="false">IF($D6="",0,COUNTIF(Bookings!H$8:H$37,$D6))</f>
        <v>0</v>
      </c>
      <c r="J6" s="101" t="n">
        <f aca="false">IF($D6="",0,COUNTIF(Bookings!I$8:I$37,$D6))</f>
        <v>0</v>
      </c>
      <c r="K6" s="101" t="n">
        <f aca="false">IF($D6="",0,COUNTIF(Bookings!J$8:J$37,$D6))</f>
        <v>1</v>
      </c>
      <c r="L6" s="101" t="n">
        <f aca="false">IF($D6="",0,COUNTIF(Bookings!K$8:K$37,$D6))</f>
        <v>0</v>
      </c>
      <c r="M6" s="101" t="n">
        <f aca="false">IF($D6="",0,COUNTIF(Bookings!L$8:L$37,$D6))</f>
        <v>1</v>
      </c>
      <c r="N6" s="101" t="n">
        <f aca="false">IF($D6="",0,COUNTIF(Bookings!M$8:M$37,$D6))</f>
        <v>0</v>
      </c>
      <c r="O6" s="101" t="n">
        <f aca="false">IF($D6="","",SUMPRODUCT(($E6:$N6&gt;0)*1))</f>
        <v>4</v>
      </c>
      <c r="P6" s="101" t="n">
        <f aca="false">IF(OR($D6="",DayCol=0),0,INDEX($E6:$N6,1,DayCol))</f>
        <v>0</v>
      </c>
      <c r="Q6" s="101" t="str">
        <f aca="false">IF(R6=1,SUM($R$3:R6),"")</f>
        <v/>
      </c>
      <c r="R6" s="101" t="n">
        <f aca="false">IF(P6&gt;0,1,0)</f>
        <v>0</v>
      </c>
      <c r="S6" s="101" t="n">
        <f aca="false">IF($D6="","",SUMPRODUCT((Bookings!$D$8:$M$37=$D6)*('Check-in'!$D$10:$M$39="Showed")))</f>
        <v>2</v>
      </c>
      <c r="T6" s="101" t="n">
        <f aca="false">IF($D6="","",SUMPRODUCT((Bookings!$D$8:$M$37=$D6)*('Check-in'!$D$10:$M$39="No-show")))</f>
        <v>0</v>
      </c>
      <c r="U6" s="104" t="n">
        <f aca="false">IF($D6="","",IF(S6+T6=0,"",T6/(S6+T6)))</f>
        <v>0</v>
      </c>
    </row>
    <row r="7" customFormat="false" ht="15" hidden="false" customHeight="false" outlineLevel="0" collapsed="false">
      <c r="D7" s="103" t="str">
        <f aca="false">IF(Setup!H18="","",Setup!H18)</f>
        <v>Sofia Ramirez</v>
      </c>
      <c r="E7" s="101" t="n">
        <f aca="false">IF($D7="",0,COUNTIF(Bookings!D$8:D$37,$D7))</f>
        <v>0</v>
      </c>
      <c r="F7" s="101" t="n">
        <f aca="false">IF($D7="",0,COUNTIF(Bookings!E$8:E$37,$D7))</f>
        <v>0</v>
      </c>
      <c r="G7" s="101" t="n">
        <f aca="false">IF($D7="",0,COUNTIF(Bookings!F$8:F$37,$D7))</f>
        <v>1</v>
      </c>
      <c r="H7" s="101" t="n">
        <f aca="false">IF($D7="",0,COUNTIF(Bookings!G$8:G$37,$D7))</f>
        <v>1</v>
      </c>
      <c r="I7" s="101" t="n">
        <f aca="false">IF($D7="",0,COUNTIF(Bookings!H$8:H$37,$D7))</f>
        <v>0</v>
      </c>
      <c r="J7" s="101" t="n">
        <f aca="false">IF($D7="",0,COUNTIF(Bookings!I$8:I$37,$D7))</f>
        <v>0</v>
      </c>
      <c r="K7" s="101" t="n">
        <f aca="false">IF($D7="",0,COUNTIF(Bookings!J$8:J$37,$D7))</f>
        <v>0</v>
      </c>
      <c r="L7" s="101" t="n">
        <f aca="false">IF($D7="",0,COUNTIF(Bookings!K$8:K$37,$D7))</f>
        <v>1</v>
      </c>
      <c r="M7" s="101" t="n">
        <f aca="false">IF($D7="",0,COUNTIF(Bookings!L$8:L$37,$D7))</f>
        <v>1</v>
      </c>
      <c r="N7" s="101" t="n">
        <f aca="false">IF($D7="",0,COUNTIF(Bookings!M$8:M$37,$D7))</f>
        <v>0</v>
      </c>
      <c r="O7" s="101" t="n">
        <f aca="false">IF($D7="","",SUMPRODUCT(($E7:$N7&gt;0)*1))</f>
        <v>4</v>
      </c>
      <c r="P7" s="101" t="n">
        <f aca="false">IF(OR($D7="",DayCol=0),0,INDEX($E7:$N7,1,DayCol))</f>
        <v>0</v>
      </c>
      <c r="Q7" s="101" t="str">
        <f aca="false">IF(R7=1,SUM($R$3:R7),"")</f>
        <v/>
      </c>
      <c r="R7" s="101" t="n">
        <f aca="false">IF(P7&gt;0,1,0)</f>
        <v>0</v>
      </c>
      <c r="S7" s="101" t="n">
        <f aca="false">IF($D7="","",SUMPRODUCT((Bookings!$D$8:$M$37=$D7)*('Check-in'!$D$10:$M$39="Showed")))</f>
        <v>2</v>
      </c>
      <c r="T7" s="101" t="n">
        <f aca="false">IF($D7="","",SUMPRODUCT((Bookings!$D$8:$M$37=$D7)*('Check-in'!$D$10:$M$39="No-show")))</f>
        <v>0</v>
      </c>
      <c r="U7" s="104" t="n">
        <f aca="false">IF($D7="","",IF(S7+T7=0,"",T7/(S7+T7)))</f>
        <v>0</v>
      </c>
    </row>
    <row r="8" customFormat="false" ht="15" hidden="false" customHeight="false" outlineLevel="0" collapsed="false">
      <c r="D8" s="103" t="str">
        <f aca="false">IF(Setup!H19="","",Setup!H19)</f>
        <v>Ethan Clarke</v>
      </c>
      <c r="E8" s="101" t="n">
        <f aca="false">IF($D8="",0,COUNTIF(Bookings!D$8:D$37,$D8))</f>
        <v>1</v>
      </c>
      <c r="F8" s="101" t="n">
        <f aca="false">IF($D8="",0,COUNTIF(Bookings!E$8:E$37,$D8))</f>
        <v>1</v>
      </c>
      <c r="G8" s="101" t="n">
        <f aca="false">IF($D8="",0,COUNTIF(Bookings!F$8:F$37,$D8))</f>
        <v>0</v>
      </c>
      <c r="H8" s="101" t="n">
        <f aca="false">IF($D8="",0,COUNTIF(Bookings!G$8:G$37,$D8))</f>
        <v>0</v>
      </c>
      <c r="I8" s="101" t="n">
        <f aca="false">IF($D8="",0,COUNTIF(Bookings!H$8:H$37,$D8))</f>
        <v>0</v>
      </c>
      <c r="J8" s="101" t="n">
        <f aca="false">IF($D8="",0,COUNTIF(Bookings!I$8:I$37,$D8))</f>
        <v>1</v>
      </c>
      <c r="K8" s="101" t="n">
        <f aca="false">IF($D8="",0,COUNTIF(Bookings!J$8:J$37,$D8))</f>
        <v>1</v>
      </c>
      <c r="L8" s="101" t="n">
        <f aca="false">IF($D8="",0,COUNTIF(Bookings!K$8:K$37,$D8))</f>
        <v>0</v>
      </c>
      <c r="M8" s="101" t="n">
        <f aca="false">IF($D8="",0,COUNTIF(Bookings!L$8:L$37,$D8))</f>
        <v>0</v>
      </c>
      <c r="N8" s="101" t="n">
        <f aca="false">IF($D8="",0,COUNTIF(Bookings!M$8:M$37,$D8))</f>
        <v>0</v>
      </c>
      <c r="O8" s="101" t="n">
        <f aca="false">IF($D8="","",SUMPRODUCT(($E8:$N8&gt;0)*1))</f>
        <v>4</v>
      </c>
      <c r="P8" s="101" t="n">
        <f aca="false">IF(OR($D8="",DayCol=0),0,INDEX($E8:$N8,1,DayCol))</f>
        <v>1</v>
      </c>
      <c r="Q8" s="101" t="n">
        <f aca="false">IF(R8=1,SUM($R$3:R8),"")</f>
        <v>2</v>
      </c>
      <c r="R8" s="101" t="n">
        <f aca="false">IF(P8&gt;0,1,0)</f>
        <v>1</v>
      </c>
      <c r="S8" s="101" t="n">
        <f aca="false">IF($D8="","",SUMPRODUCT((Bookings!$D$8:$M$37=$D8)*('Check-in'!$D$10:$M$39="Showed")))</f>
        <v>3</v>
      </c>
      <c r="T8" s="101" t="n">
        <f aca="false">IF($D8="","",SUMPRODUCT((Bookings!$D$8:$M$37=$D8)*('Check-in'!$D$10:$M$39="No-show")))</f>
        <v>0</v>
      </c>
      <c r="U8" s="104" t="n">
        <f aca="false">IF($D8="","",IF(S8+T8=0,"",T8/(S8+T8)))</f>
        <v>0</v>
      </c>
    </row>
    <row r="9" customFormat="false" ht="15" hidden="false" customHeight="false" outlineLevel="0" collapsed="false">
      <c r="D9" s="103" t="str">
        <f aca="false">IF(Setup!H20="","",Setup!H20)</f>
        <v>Isla Petrova</v>
      </c>
      <c r="E9" s="101" t="n">
        <f aca="false">IF($D9="",0,COUNTIF(Bookings!D$8:D$37,$D9))</f>
        <v>0</v>
      </c>
      <c r="F9" s="101" t="n">
        <f aca="false">IF($D9="",0,COUNTIF(Bookings!E$8:E$37,$D9))</f>
        <v>1</v>
      </c>
      <c r="G9" s="101" t="n">
        <f aca="false">IF($D9="",0,COUNTIF(Bookings!F$8:F$37,$D9))</f>
        <v>0</v>
      </c>
      <c r="H9" s="101" t="n">
        <f aca="false">IF($D9="",0,COUNTIF(Bookings!G$8:G$37,$D9))</f>
        <v>1</v>
      </c>
      <c r="I9" s="101" t="n">
        <f aca="false">IF($D9="",0,COUNTIF(Bookings!H$8:H$37,$D9))</f>
        <v>0</v>
      </c>
      <c r="J9" s="101" t="n">
        <f aca="false">IF($D9="",0,COUNTIF(Bookings!I$8:I$37,$D9))</f>
        <v>0</v>
      </c>
      <c r="K9" s="101" t="n">
        <f aca="false">IF($D9="",0,COUNTIF(Bookings!J$8:J$37,$D9))</f>
        <v>1</v>
      </c>
      <c r="L9" s="101" t="n">
        <f aca="false">IF($D9="",0,COUNTIF(Bookings!K$8:K$37,$D9))</f>
        <v>0</v>
      </c>
      <c r="M9" s="101" t="n">
        <f aca="false">IF($D9="",0,COUNTIF(Bookings!L$8:L$37,$D9))</f>
        <v>1</v>
      </c>
      <c r="N9" s="101" t="n">
        <f aca="false">IF($D9="",0,COUNTIF(Bookings!M$8:M$37,$D9))</f>
        <v>0</v>
      </c>
      <c r="O9" s="101" t="n">
        <f aca="false">IF($D9="","",SUMPRODUCT(($E9:$N9&gt;0)*1))</f>
        <v>4</v>
      </c>
      <c r="P9" s="101" t="n">
        <f aca="false">IF(OR($D9="",DayCol=0),0,INDEX($E9:$N9,1,DayCol))</f>
        <v>0</v>
      </c>
      <c r="Q9" s="101" t="str">
        <f aca="false">IF(R9=1,SUM($R$3:R9),"")</f>
        <v/>
      </c>
      <c r="R9" s="101" t="n">
        <f aca="false">IF(P9&gt;0,1,0)</f>
        <v>0</v>
      </c>
      <c r="S9" s="101" t="n">
        <f aca="false">IF($D9="","",SUMPRODUCT((Bookings!$D$8:$M$37=$D9)*('Check-in'!$D$10:$M$39="Showed")))</f>
        <v>2</v>
      </c>
      <c r="T9" s="101" t="n">
        <f aca="false">IF($D9="","",SUMPRODUCT((Bookings!$D$8:$M$37=$D9)*('Check-in'!$D$10:$M$39="No-show")))</f>
        <v>0</v>
      </c>
      <c r="U9" s="104" t="n">
        <f aca="false">IF($D9="","",IF(S9+T9=0,"",T9/(S9+T9)))</f>
        <v>0</v>
      </c>
    </row>
    <row r="10" customFormat="false" ht="15" hidden="false" customHeight="false" outlineLevel="0" collapsed="false">
      <c r="D10" s="103" t="str">
        <f aca="false">IF(Setup!H21="","",Setup!H21)</f>
        <v>Jonas Weber</v>
      </c>
      <c r="E10" s="101" t="n">
        <f aca="false">IF($D10="",0,COUNTIF(Bookings!D$8:D$37,$D10))</f>
        <v>1</v>
      </c>
      <c r="F10" s="101" t="n">
        <f aca="false">IF($D10="",0,COUNTIF(Bookings!E$8:E$37,$D10))</f>
        <v>1</v>
      </c>
      <c r="G10" s="101" t="n">
        <f aca="false">IF($D10="",0,COUNTIF(Bookings!F$8:F$37,$D10))</f>
        <v>1</v>
      </c>
      <c r="H10" s="101" t="n">
        <f aca="false">IF($D10="",0,COUNTIF(Bookings!G$8:G$37,$D10))</f>
        <v>1</v>
      </c>
      <c r="I10" s="101" t="n">
        <f aca="false">IF($D10="",0,COUNTIF(Bookings!H$8:H$37,$D10))</f>
        <v>1</v>
      </c>
      <c r="J10" s="101" t="n">
        <f aca="false">IF($D10="",0,COUNTIF(Bookings!I$8:I$37,$D10))</f>
        <v>1</v>
      </c>
      <c r="K10" s="101" t="n">
        <f aca="false">IF($D10="",0,COUNTIF(Bookings!J$8:J$37,$D10))</f>
        <v>1</v>
      </c>
      <c r="L10" s="101" t="n">
        <f aca="false">IF($D10="",0,COUNTIF(Bookings!K$8:K$37,$D10))</f>
        <v>1</v>
      </c>
      <c r="M10" s="101" t="n">
        <f aca="false">IF($D10="",0,COUNTIF(Bookings!L$8:L$37,$D10))</f>
        <v>1</v>
      </c>
      <c r="N10" s="101" t="n">
        <f aca="false">IF($D10="",0,COUNTIF(Bookings!M$8:M$37,$D10))</f>
        <v>1</v>
      </c>
      <c r="O10" s="101" t="n">
        <f aca="false">IF($D10="","",SUMPRODUCT(($E10:$N10&gt;0)*1))</f>
        <v>10</v>
      </c>
      <c r="P10" s="101" t="n">
        <f aca="false">IF(OR($D10="",DayCol=0),0,INDEX($E10:$N10,1,DayCol))</f>
        <v>1</v>
      </c>
      <c r="Q10" s="101" t="n">
        <f aca="false">IF(R10=1,SUM($R$3:R10),"")</f>
        <v>3</v>
      </c>
      <c r="R10" s="101" t="n">
        <f aca="false">IF(P10&gt;0,1,0)</f>
        <v>1</v>
      </c>
      <c r="S10" s="101" t="n">
        <f aca="false">IF($D10="","",SUMPRODUCT((Bookings!$D$8:$M$37=$D10)*('Check-in'!$D$10:$M$39="Showed")))</f>
        <v>6</v>
      </c>
      <c r="T10" s="101" t="n">
        <f aca="false">IF($D10="","",SUMPRODUCT((Bookings!$D$8:$M$37=$D10)*('Check-in'!$D$10:$M$39="No-show")))</f>
        <v>0</v>
      </c>
      <c r="U10" s="104" t="n">
        <f aca="false">IF($D10="","",IF(S10+T10=0,"",T10/(S10+T10)))</f>
        <v>0</v>
      </c>
    </row>
    <row r="11" customFormat="false" ht="15" hidden="false" customHeight="false" outlineLevel="0" collapsed="false">
      <c r="D11" s="103" t="str">
        <f aca="false">IF(Setup!H22="","",Setup!H22)</f>
        <v>Priya Nair</v>
      </c>
      <c r="E11" s="101" t="n">
        <f aca="false">IF($D11="",0,COUNTIF(Bookings!D$8:D$37,$D11))</f>
        <v>0</v>
      </c>
      <c r="F11" s="101" t="n">
        <f aca="false">IF($D11="",0,COUNTIF(Bookings!E$8:E$37,$D11))</f>
        <v>1</v>
      </c>
      <c r="G11" s="101" t="n">
        <f aca="false">IF($D11="",0,COUNTIF(Bookings!F$8:F$37,$D11))</f>
        <v>1</v>
      </c>
      <c r="H11" s="101" t="n">
        <f aca="false">IF($D11="",0,COUNTIF(Bookings!G$8:G$37,$D11))</f>
        <v>0</v>
      </c>
      <c r="I11" s="101" t="n">
        <f aca="false">IF($D11="",0,COUNTIF(Bookings!H$8:H$37,$D11))</f>
        <v>0</v>
      </c>
      <c r="J11" s="101" t="n">
        <f aca="false">IF($D11="",0,COUNTIF(Bookings!I$8:I$37,$D11))</f>
        <v>0</v>
      </c>
      <c r="K11" s="101" t="n">
        <f aca="false">IF($D11="",0,COUNTIF(Bookings!J$8:J$37,$D11))</f>
        <v>1</v>
      </c>
      <c r="L11" s="101" t="n">
        <f aca="false">IF($D11="",0,COUNTIF(Bookings!K$8:K$37,$D11))</f>
        <v>1</v>
      </c>
      <c r="M11" s="101" t="n">
        <f aca="false">IF($D11="",0,COUNTIF(Bookings!L$8:L$37,$D11))</f>
        <v>0</v>
      </c>
      <c r="N11" s="101" t="n">
        <f aca="false">IF($D11="",0,COUNTIF(Bookings!M$8:M$37,$D11))</f>
        <v>0</v>
      </c>
      <c r="O11" s="101" t="n">
        <f aca="false">IF($D11="","",SUMPRODUCT(($E11:$N11&gt;0)*1))</f>
        <v>4</v>
      </c>
      <c r="P11" s="101" t="n">
        <f aca="false">IF(OR($D11="",DayCol=0),0,INDEX($E11:$N11,1,DayCol))</f>
        <v>0</v>
      </c>
      <c r="Q11" s="101" t="str">
        <f aca="false">IF(R11=1,SUM($R$3:R11),"")</f>
        <v/>
      </c>
      <c r="R11" s="101" t="n">
        <f aca="false">IF(P11&gt;0,1,0)</f>
        <v>0</v>
      </c>
      <c r="S11" s="101" t="n">
        <f aca="false">IF($D11="","",SUMPRODUCT((Bookings!$D$8:$M$37=$D11)*('Check-in'!$D$10:$M$39="Showed")))</f>
        <v>2</v>
      </c>
      <c r="T11" s="101" t="n">
        <f aca="false">IF($D11="","",SUMPRODUCT((Bookings!$D$8:$M$37=$D11)*('Check-in'!$D$10:$M$39="No-show")))</f>
        <v>0</v>
      </c>
      <c r="U11" s="104" t="n">
        <f aca="false">IF($D11="","",IF(S11+T11=0,"",T11/(S11+T11)))</f>
        <v>0</v>
      </c>
    </row>
    <row r="12" customFormat="false" ht="15" hidden="false" customHeight="false" outlineLevel="0" collapsed="false">
      <c r="D12" s="103" t="str">
        <f aca="false">IF(Setup!H23="","",Setup!H23)</f>
        <v>Tom Ashby</v>
      </c>
      <c r="E12" s="101" t="n">
        <f aca="false">IF($D12="",0,COUNTIF(Bookings!D$8:D$37,$D12))</f>
        <v>0</v>
      </c>
      <c r="F12" s="101" t="n">
        <f aca="false">IF($D12="",0,COUNTIF(Bookings!E$8:E$37,$D12))</f>
        <v>0</v>
      </c>
      <c r="G12" s="101" t="n">
        <f aca="false">IF($D12="",0,COUNTIF(Bookings!F$8:F$37,$D12))</f>
        <v>0</v>
      </c>
      <c r="H12" s="101" t="n">
        <f aca="false">IF($D12="",0,COUNTIF(Bookings!G$8:G$37,$D12))</f>
        <v>1</v>
      </c>
      <c r="I12" s="101" t="n">
        <f aca="false">IF($D12="",0,COUNTIF(Bookings!H$8:H$37,$D12))</f>
        <v>1</v>
      </c>
      <c r="J12" s="101" t="n">
        <f aca="false">IF($D12="",0,COUNTIF(Bookings!I$8:I$37,$D12))</f>
        <v>0</v>
      </c>
      <c r="K12" s="101" t="n">
        <f aca="false">IF($D12="",0,COUNTIF(Bookings!J$8:J$37,$D12))</f>
        <v>0</v>
      </c>
      <c r="L12" s="101" t="n">
        <f aca="false">IF($D12="",0,COUNTIF(Bookings!K$8:K$37,$D12))</f>
        <v>0</v>
      </c>
      <c r="M12" s="101" t="n">
        <f aca="false">IF($D12="",0,COUNTIF(Bookings!L$8:L$37,$D12))</f>
        <v>1</v>
      </c>
      <c r="N12" s="101" t="n">
        <f aca="false">IF($D12="",0,COUNTIF(Bookings!M$8:M$37,$D12))</f>
        <v>1</v>
      </c>
      <c r="O12" s="101" t="n">
        <f aca="false">IF($D12="","",SUMPRODUCT(($E12:$N12&gt;0)*1))</f>
        <v>4</v>
      </c>
      <c r="P12" s="101" t="n">
        <f aca="false">IF(OR($D12="",DayCol=0),0,INDEX($E12:$N12,1,DayCol))</f>
        <v>0</v>
      </c>
      <c r="Q12" s="101" t="str">
        <f aca="false">IF(R12=1,SUM($R$3:R12),"")</f>
        <v/>
      </c>
      <c r="R12" s="101" t="n">
        <f aca="false">IF(P12&gt;0,1,0)</f>
        <v>0</v>
      </c>
      <c r="S12" s="101" t="n">
        <f aca="false">IF($D12="","",SUMPRODUCT((Bookings!$D$8:$M$37=$D12)*('Check-in'!$D$10:$M$39="Showed")))</f>
        <v>2</v>
      </c>
      <c r="T12" s="101" t="n">
        <f aca="false">IF($D12="","",SUMPRODUCT((Bookings!$D$8:$M$37=$D12)*('Check-in'!$D$10:$M$39="No-show")))</f>
        <v>0</v>
      </c>
      <c r="U12" s="104" t="n">
        <f aca="false">IF($D12="","",IF(S12+T12=0,"",T12/(S12+T12)))</f>
        <v>0</v>
      </c>
    </row>
    <row r="13" customFormat="false" ht="15" hidden="false" customHeight="false" outlineLevel="0" collapsed="false">
      <c r="D13" s="103" t="str">
        <f aca="false">IF(Setup!H24="","",Setup!H24)</f>
        <v>Nadia Haddad</v>
      </c>
      <c r="E13" s="101" t="n">
        <f aca="false">IF($D13="",0,COUNTIF(Bookings!D$8:D$37,$D13))</f>
        <v>0</v>
      </c>
      <c r="F13" s="101" t="n">
        <f aca="false">IF($D13="",0,COUNTIF(Bookings!E$8:E$37,$D13))</f>
        <v>0</v>
      </c>
      <c r="G13" s="101" t="n">
        <f aca="false">IF($D13="",0,COUNTIF(Bookings!F$8:F$37,$D13))</f>
        <v>0</v>
      </c>
      <c r="H13" s="101" t="n">
        <f aca="false">IF($D13="",0,COUNTIF(Bookings!G$8:G$37,$D13))</f>
        <v>1</v>
      </c>
      <c r="I13" s="101" t="n">
        <f aca="false">IF($D13="",0,COUNTIF(Bookings!H$8:H$37,$D13))</f>
        <v>0</v>
      </c>
      <c r="J13" s="101" t="n">
        <f aca="false">IF($D13="",0,COUNTIF(Bookings!I$8:I$37,$D13))</f>
        <v>0</v>
      </c>
      <c r="K13" s="101" t="n">
        <f aca="false">IF($D13="",0,COUNTIF(Bookings!J$8:J$37,$D13))</f>
        <v>1</v>
      </c>
      <c r="L13" s="101" t="n">
        <f aca="false">IF($D13="",0,COUNTIF(Bookings!K$8:K$37,$D13))</f>
        <v>0</v>
      </c>
      <c r="M13" s="101" t="n">
        <f aca="false">IF($D13="",0,COUNTIF(Bookings!L$8:L$37,$D13))</f>
        <v>1</v>
      </c>
      <c r="N13" s="101" t="n">
        <f aca="false">IF($D13="",0,COUNTIF(Bookings!M$8:M$37,$D13))</f>
        <v>0</v>
      </c>
      <c r="O13" s="101" t="n">
        <f aca="false">IF($D13="","",SUMPRODUCT(($E13:$N13&gt;0)*1))</f>
        <v>3</v>
      </c>
      <c r="P13" s="101" t="n">
        <f aca="false">IF(OR($D13="",DayCol=0),0,INDEX($E13:$N13,1,DayCol))</f>
        <v>0</v>
      </c>
      <c r="Q13" s="101" t="str">
        <f aca="false">IF(R13=1,SUM($R$3:R13),"")</f>
        <v/>
      </c>
      <c r="R13" s="101" t="n">
        <f aca="false">IF(P13&gt;0,1,0)</f>
        <v>0</v>
      </c>
      <c r="S13" s="101" t="n">
        <f aca="false">IF($D13="","",SUMPRODUCT((Bookings!$D$8:$M$37=$D13)*('Check-in'!$D$10:$M$39="Showed")))</f>
        <v>1</v>
      </c>
      <c r="T13" s="101" t="n">
        <f aca="false">IF($D13="","",SUMPRODUCT((Bookings!$D$8:$M$37=$D13)*('Check-in'!$D$10:$M$39="No-show")))</f>
        <v>0</v>
      </c>
      <c r="U13" s="104" t="n">
        <f aca="false">IF($D13="","",IF(S13+T13=0,"",T13/(S13+T13)))</f>
        <v>0</v>
      </c>
    </row>
    <row r="14" customFormat="false" ht="15" hidden="false" customHeight="false" outlineLevel="0" collapsed="false">
      <c r="D14" s="103" t="str">
        <f aca="false">IF(Setup!H25="","",Setup!H25)</f>
        <v>Marcus Bell</v>
      </c>
      <c r="E14" s="101" t="n">
        <f aca="false">IF($D14="",0,COUNTIF(Bookings!D$8:D$37,$D14))</f>
        <v>1</v>
      </c>
      <c r="F14" s="101" t="n">
        <f aca="false">IF($D14="",0,COUNTIF(Bookings!E$8:E$37,$D14))</f>
        <v>0</v>
      </c>
      <c r="G14" s="101" t="n">
        <f aca="false">IF($D14="",0,COUNTIF(Bookings!F$8:F$37,$D14))</f>
        <v>1</v>
      </c>
      <c r="H14" s="101" t="n">
        <f aca="false">IF($D14="",0,COUNTIF(Bookings!G$8:G$37,$D14))</f>
        <v>0</v>
      </c>
      <c r="I14" s="101" t="n">
        <f aca="false">IF($D14="",0,COUNTIF(Bookings!H$8:H$37,$D14))</f>
        <v>0</v>
      </c>
      <c r="J14" s="101" t="n">
        <f aca="false">IF($D14="",0,COUNTIF(Bookings!I$8:I$37,$D14))</f>
        <v>1</v>
      </c>
      <c r="K14" s="101" t="n">
        <f aca="false">IF($D14="",0,COUNTIF(Bookings!J$8:J$37,$D14))</f>
        <v>0</v>
      </c>
      <c r="L14" s="101" t="n">
        <f aca="false">IF($D14="",0,COUNTIF(Bookings!K$8:K$37,$D14))</f>
        <v>1</v>
      </c>
      <c r="M14" s="101" t="n">
        <f aca="false">IF($D14="",0,COUNTIF(Bookings!L$8:L$37,$D14))</f>
        <v>0</v>
      </c>
      <c r="N14" s="101" t="n">
        <f aca="false">IF($D14="",0,COUNTIF(Bookings!M$8:M$37,$D14))</f>
        <v>0</v>
      </c>
      <c r="O14" s="101" t="n">
        <f aca="false">IF($D14="","",SUMPRODUCT(($E14:$N14&gt;0)*1))</f>
        <v>4</v>
      </c>
      <c r="P14" s="101" t="n">
        <f aca="false">IF(OR($D14="",DayCol=0),0,INDEX($E14:$N14,1,DayCol))</f>
        <v>1</v>
      </c>
      <c r="Q14" s="101" t="n">
        <f aca="false">IF(R14=1,SUM($R$3:R14),"")</f>
        <v>4</v>
      </c>
      <c r="R14" s="101" t="n">
        <f aca="false">IF(P14&gt;0,1,0)</f>
        <v>1</v>
      </c>
      <c r="S14" s="101" t="n">
        <f aca="false">IF($D14="","",SUMPRODUCT((Bookings!$D$8:$M$37=$D14)*('Check-in'!$D$10:$M$39="Showed")))</f>
        <v>2</v>
      </c>
      <c r="T14" s="101" t="n">
        <f aca="false">IF($D14="","",SUMPRODUCT((Bookings!$D$8:$M$37=$D14)*('Check-in'!$D$10:$M$39="No-show")))</f>
        <v>1</v>
      </c>
      <c r="U14" s="104" t="n">
        <f aca="false">IF($D14="","",IF(S14+T14=0,"",T14/(S14+T14)))</f>
        <v>0.333333333333333</v>
      </c>
    </row>
    <row r="15" customFormat="false" ht="15" hidden="false" customHeight="false" outlineLevel="0" collapsed="false">
      <c r="D15" s="103" t="str">
        <f aca="false">IF(Setup!H26="","",Setup!H26)</f>
        <v>Yuki Tanaka</v>
      </c>
      <c r="E15" s="101" t="n">
        <f aca="false">IF($D15="",0,COUNTIF(Bookings!D$8:D$37,$D15))</f>
        <v>0</v>
      </c>
      <c r="F15" s="101" t="n">
        <f aca="false">IF($D15="",0,COUNTIF(Bookings!E$8:E$37,$D15))</f>
        <v>1</v>
      </c>
      <c r="G15" s="101" t="n">
        <f aca="false">IF($D15="",0,COUNTIF(Bookings!F$8:F$37,$D15))</f>
        <v>0</v>
      </c>
      <c r="H15" s="101" t="n">
        <f aca="false">IF($D15="",0,COUNTIF(Bookings!G$8:G$37,$D15))</f>
        <v>0</v>
      </c>
      <c r="I15" s="101" t="n">
        <f aca="false">IF($D15="",0,COUNTIF(Bookings!H$8:H$37,$D15))</f>
        <v>0</v>
      </c>
      <c r="J15" s="101" t="n">
        <f aca="false">IF($D15="",0,COUNTIF(Bookings!I$8:I$37,$D15))</f>
        <v>0</v>
      </c>
      <c r="K15" s="101" t="n">
        <f aca="false">IF($D15="",0,COUNTIF(Bookings!J$8:J$37,$D15))</f>
        <v>1</v>
      </c>
      <c r="L15" s="101" t="n">
        <f aca="false">IF($D15="",0,COUNTIF(Bookings!K$8:K$37,$D15))</f>
        <v>0</v>
      </c>
      <c r="M15" s="101" t="n">
        <f aca="false">IF($D15="",0,COUNTIF(Bookings!L$8:L$37,$D15))</f>
        <v>0</v>
      </c>
      <c r="N15" s="101" t="n">
        <f aca="false">IF($D15="",0,COUNTIF(Bookings!M$8:M$37,$D15))</f>
        <v>0</v>
      </c>
      <c r="O15" s="101" t="n">
        <f aca="false">IF($D15="","",SUMPRODUCT(($E15:$N15&gt;0)*1))</f>
        <v>2</v>
      </c>
      <c r="P15" s="101" t="n">
        <f aca="false">IF(OR($D15="",DayCol=0),0,INDEX($E15:$N15,1,DayCol))</f>
        <v>0</v>
      </c>
      <c r="Q15" s="101" t="str">
        <f aca="false">IF(R15=1,SUM($R$3:R15),"")</f>
        <v/>
      </c>
      <c r="R15" s="101" t="n">
        <f aca="false">IF(P15&gt;0,1,0)</f>
        <v>0</v>
      </c>
      <c r="S15" s="101" t="n">
        <f aca="false">IF($D15="","",SUMPRODUCT((Bookings!$D$8:$M$37=$D15)*('Check-in'!$D$10:$M$39="Showed")))</f>
        <v>0</v>
      </c>
      <c r="T15" s="101" t="n">
        <f aca="false">IF($D15="","",SUMPRODUCT((Bookings!$D$8:$M$37=$D15)*('Check-in'!$D$10:$M$39="No-show")))</f>
        <v>1</v>
      </c>
      <c r="U15" s="104" t="n">
        <f aca="false">IF($D15="","",IF(S15+T15=0,"",T15/(S15+T15)))</f>
        <v>1</v>
      </c>
    </row>
    <row r="16" customFormat="false" ht="15" hidden="false" customHeight="false" outlineLevel="0" collapsed="false">
      <c r="D16" s="103" t="str">
        <f aca="false">IF(Setup!H27="","",Setup!H27)</f>
        <v>Ravi Menon</v>
      </c>
      <c r="E16" s="101" t="n">
        <f aca="false">IF($D16="",0,COUNTIF(Bookings!D$8:D$37,$D16))</f>
        <v>0</v>
      </c>
      <c r="F16" s="101" t="n">
        <f aca="false">IF($D16="",0,COUNTIF(Bookings!E$8:E$37,$D16))</f>
        <v>0</v>
      </c>
      <c r="G16" s="101" t="n">
        <f aca="false">IF($D16="",0,COUNTIF(Bookings!F$8:F$37,$D16))</f>
        <v>1</v>
      </c>
      <c r="H16" s="101" t="n">
        <f aca="false">IF($D16="",0,COUNTIF(Bookings!G$8:G$37,$D16))</f>
        <v>0</v>
      </c>
      <c r="I16" s="101" t="n">
        <f aca="false">IF($D16="",0,COUNTIF(Bookings!H$8:H$37,$D16))</f>
        <v>0</v>
      </c>
      <c r="J16" s="101" t="n">
        <f aca="false">IF($D16="",0,COUNTIF(Bookings!I$8:I$37,$D16))</f>
        <v>0</v>
      </c>
      <c r="K16" s="101" t="n">
        <f aca="false">IF($D16="",0,COUNTIF(Bookings!J$8:J$37,$D16))</f>
        <v>0</v>
      </c>
      <c r="L16" s="101" t="n">
        <f aca="false">IF($D16="",0,COUNTIF(Bookings!K$8:K$37,$D16))</f>
        <v>1</v>
      </c>
      <c r="M16" s="101" t="n">
        <f aca="false">IF($D16="",0,COUNTIF(Bookings!L$8:L$37,$D16))</f>
        <v>0</v>
      </c>
      <c r="N16" s="101" t="n">
        <f aca="false">IF($D16="",0,COUNTIF(Bookings!M$8:M$37,$D16))</f>
        <v>0</v>
      </c>
      <c r="O16" s="101" t="n">
        <f aca="false">IF($D16="","",SUMPRODUCT(($E16:$N16&gt;0)*1))</f>
        <v>2</v>
      </c>
      <c r="P16" s="101" t="n">
        <f aca="false">IF(OR($D16="",DayCol=0),0,INDEX($E16:$N16,1,DayCol))</f>
        <v>0</v>
      </c>
      <c r="Q16" s="101" t="str">
        <f aca="false">IF(R16=1,SUM($R$3:R16),"")</f>
        <v/>
      </c>
      <c r="R16" s="101" t="n">
        <f aca="false">IF(P16&gt;0,1,0)</f>
        <v>0</v>
      </c>
      <c r="S16" s="101" t="n">
        <f aca="false">IF($D16="","",SUMPRODUCT((Bookings!$D$8:$M$37=$D16)*('Check-in'!$D$10:$M$39="Showed")))</f>
        <v>1</v>
      </c>
      <c r="T16" s="101" t="n">
        <f aca="false">IF($D16="","",SUMPRODUCT((Bookings!$D$8:$M$37=$D16)*('Check-in'!$D$10:$M$39="No-show")))</f>
        <v>0</v>
      </c>
      <c r="U16" s="104" t="n">
        <f aca="false">IF($D16="","",IF(S16+T16=0,"",T16/(S16+T16)))</f>
        <v>0</v>
      </c>
    </row>
    <row r="17" customFormat="false" ht="15" hidden="false" customHeight="false" outlineLevel="0" collapsed="false">
      <c r="D17" s="103" t="str">
        <f aca="false">IF(Setup!H28="","",Setup!H28)</f>
        <v>Elena Costa</v>
      </c>
      <c r="E17" s="101" t="n">
        <f aca="false">IF($D17="",0,COUNTIF(Bookings!D$8:D$37,$D17))</f>
        <v>0</v>
      </c>
      <c r="F17" s="101" t="n">
        <f aca="false">IF($D17="",0,COUNTIF(Bookings!E$8:E$37,$D17))</f>
        <v>1</v>
      </c>
      <c r="G17" s="101" t="n">
        <f aca="false">IF($D17="",0,COUNTIF(Bookings!F$8:F$37,$D17))</f>
        <v>0</v>
      </c>
      <c r="H17" s="101" t="n">
        <f aca="false">IF($D17="",0,COUNTIF(Bookings!G$8:G$37,$D17))</f>
        <v>1</v>
      </c>
      <c r="I17" s="101" t="n">
        <f aca="false">IF($D17="",0,COUNTIF(Bookings!H$8:H$37,$D17))</f>
        <v>0</v>
      </c>
      <c r="J17" s="101" t="n">
        <f aca="false">IF($D17="",0,COUNTIF(Bookings!I$8:I$37,$D17))</f>
        <v>0</v>
      </c>
      <c r="K17" s="101" t="n">
        <f aca="false">IF($D17="",0,COUNTIF(Bookings!J$8:J$37,$D17))</f>
        <v>0</v>
      </c>
      <c r="L17" s="101" t="n">
        <f aca="false">IF($D17="",0,COUNTIF(Bookings!K$8:K$37,$D17))</f>
        <v>0</v>
      </c>
      <c r="M17" s="101" t="n">
        <f aca="false">IF($D17="",0,COUNTIF(Bookings!L$8:L$37,$D17))</f>
        <v>1</v>
      </c>
      <c r="N17" s="101" t="n">
        <f aca="false">IF($D17="",0,COUNTIF(Bookings!M$8:M$37,$D17))</f>
        <v>0</v>
      </c>
      <c r="O17" s="101" t="n">
        <f aca="false">IF($D17="","",SUMPRODUCT(($E17:$N17&gt;0)*1))</f>
        <v>3</v>
      </c>
      <c r="P17" s="101" t="n">
        <f aca="false">IF(OR($D17="",DayCol=0),0,INDEX($E17:$N17,1,DayCol))</f>
        <v>0</v>
      </c>
      <c r="Q17" s="101" t="str">
        <f aca="false">IF(R17=1,SUM($R$3:R17),"")</f>
        <v/>
      </c>
      <c r="R17" s="101" t="n">
        <f aca="false">IF(P17&gt;0,1,0)</f>
        <v>0</v>
      </c>
      <c r="S17" s="101" t="n">
        <f aca="false">IF($D17="","",SUMPRODUCT((Bookings!$D$8:$M$37=$D17)*('Check-in'!$D$10:$M$39="Showed")))</f>
        <v>1</v>
      </c>
      <c r="T17" s="101" t="n">
        <f aca="false">IF($D17="","",SUMPRODUCT((Bookings!$D$8:$M$37=$D17)*('Check-in'!$D$10:$M$39="No-show")))</f>
        <v>1</v>
      </c>
      <c r="U17" s="104" t="n">
        <f aca="false">IF($D17="","",IF(S17+T17=0,"",T17/(S17+T17)))</f>
        <v>0.5</v>
      </c>
    </row>
    <row r="18" customFormat="false" ht="15" hidden="false" customHeight="false" outlineLevel="0" collapsed="false">
      <c r="D18" s="103" t="str">
        <f aca="false">IF(Setup!H29="","",Setup!H29)</f>
        <v>Omar Farouk</v>
      </c>
      <c r="E18" s="101" t="n">
        <f aca="false">IF($D18="",0,COUNTIF(Bookings!D$8:D$37,$D18))</f>
        <v>1</v>
      </c>
      <c r="F18" s="101" t="n">
        <f aca="false">IF($D18="",0,COUNTIF(Bookings!E$8:E$37,$D18))</f>
        <v>0</v>
      </c>
      <c r="G18" s="101" t="n">
        <f aca="false">IF($D18="",0,COUNTIF(Bookings!F$8:F$37,$D18))</f>
        <v>0</v>
      </c>
      <c r="H18" s="101" t="n">
        <f aca="false">IF($D18="",0,COUNTIF(Bookings!G$8:G$37,$D18))</f>
        <v>0</v>
      </c>
      <c r="I18" s="101" t="n">
        <f aca="false">IF($D18="",0,COUNTIF(Bookings!H$8:H$37,$D18))</f>
        <v>1</v>
      </c>
      <c r="J18" s="101" t="n">
        <f aca="false">IF($D18="",0,COUNTIF(Bookings!I$8:I$37,$D18))</f>
        <v>1</v>
      </c>
      <c r="K18" s="101" t="n">
        <f aca="false">IF($D18="",0,COUNTIF(Bookings!J$8:J$37,$D18))</f>
        <v>0</v>
      </c>
      <c r="L18" s="101" t="n">
        <f aca="false">IF($D18="",0,COUNTIF(Bookings!K$8:K$37,$D18))</f>
        <v>0</v>
      </c>
      <c r="M18" s="101" t="n">
        <f aca="false">IF($D18="",0,COUNTIF(Bookings!L$8:L$37,$D18))</f>
        <v>0</v>
      </c>
      <c r="N18" s="101" t="n">
        <f aca="false">IF($D18="",0,COUNTIF(Bookings!M$8:M$37,$D18))</f>
        <v>1</v>
      </c>
      <c r="O18" s="101" t="n">
        <f aca="false">IF($D18="","",SUMPRODUCT(($E18:$N18&gt;0)*1))</f>
        <v>4</v>
      </c>
      <c r="P18" s="101" t="n">
        <f aca="false">IF(OR($D18="",DayCol=0),0,INDEX($E18:$N18,1,DayCol))</f>
        <v>1</v>
      </c>
      <c r="Q18" s="101" t="n">
        <f aca="false">IF(R18=1,SUM($R$3:R18),"")</f>
        <v>5</v>
      </c>
      <c r="R18" s="101" t="n">
        <f aca="false">IF(P18&gt;0,1,0)</f>
        <v>1</v>
      </c>
      <c r="S18" s="101" t="n">
        <f aca="false">IF($D18="","",SUMPRODUCT((Bookings!$D$8:$M$37=$D18)*('Check-in'!$D$10:$M$39="Showed")))</f>
        <v>2</v>
      </c>
      <c r="T18" s="101" t="n">
        <f aca="false">IF($D18="","",SUMPRODUCT((Bookings!$D$8:$M$37=$D18)*('Check-in'!$D$10:$M$39="No-show")))</f>
        <v>1</v>
      </c>
      <c r="U18" s="104" t="n">
        <f aca="false">IF($D18="","",IF(S18+T18=0,"",T18/(S18+T18)))</f>
        <v>0.333333333333333</v>
      </c>
    </row>
    <row r="19" customFormat="false" ht="15" hidden="false" customHeight="false" outlineLevel="0" collapsed="false">
      <c r="D19" s="103" t="str">
        <f aca="false">IF(Setup!H30="","",Setup!H30)</f>
        <v>Chloe Dubois</v>
      </c>
      <c r="E19" s="101" t="n">
        <f aca="false">IF($D19="",0,COUNTIF(Bookings!D$8:D$37,$D19))</f>
        <v>0</v>
      </c>
      <c r="F19" s="101" t="n">
        <f aca="false">IF($D19="",0,COUNTIF(Bookings!E$8:E$37,$D19))</f>
        <v>0</v>
      </c>
      <c r="G19" s="101" t="n">
        <f aca="false">IF($D19="",0,COUNTIF(Bookings!F$8:F$37,$D19))</f>
        <v>1</v>
      </c>
      <c r="H19" s="101" t="n">
        <f aca="false">IF($D19="",0,COUNTIF(Bookings!G$8:G$37,$D19))</f>
        <v>0</v>
      </c>
      <c r="I19" s="101" t="n">
        <f aca="false">IF($D19="",0,COUNTIF(Bookings!H$8:H$37,$D19))</f>
        <v>0</v>
      </c>
      <c r="J19" s="101" t="n">
        <f aca="false">IF($D19="",0,COUNTIF(Bookings!I$8:I$37,$D19))</f>
        <v>0</v>
      </c>
      <c r="K19" s="101" t="n">
        <f aca="false">IF($D19="",0,COUNTIF(Bookings!J$8:J$37,$D19))</f>
        <v>0</v>
      </c>
      <c r="L19" s="101" t="n">
        <f aca="false">IF($D19="",0,COUNTIF(Bookings!K$8:K$37,$D19))</f>
        <v>1</v>
      </c>
      <c r="M19" s="101" t="n">
        <f aca="false">IF($D19="",0,COUNTIF(Bookings!L$8:L$37,$D19))</f>
        <v>0</v>
      </c>
      <c r="N19" s="101" t="n">
        <f aca="false">IF($D19="",0,COUNTIF(Bookings!M$8:M$37,$D19))</f>
        <v>0</v>
      </c>
      <c r="O19" s="101" t="n">
        <f aca="false">IF($D19="","",SUMPRODUCT(($E19:$N19&gt;0)*1))</f>
        <v>2</v>
      </c>
      <c r="P19" s="101" t="n">
        <f aca="false">IF(OR($D19="",DayCol=0),0,INDEX($E19:$N19,1,DayCol))</f>
        <v>0</v>
      </c>
      <c r="Q19" s="101" t="str">
        <f aca="false">IF(R19=1,SUM($R$3:R19),"")</f>
        <v/>
      </c>
      <c r="R19" s="101" t="n">
        <f aca="false">IF(P19&gt;0,1,0)</f>
        <v>0</v>
      </c>
      <c r="S19" s="101" t="n">
        <f aca="false">IF($D19="","",SUMPRODUCT((Bookings!$D$8:$M$37=$D19)*('Check-in'!$D$10:$M$39="Showed")))</f>
        <v>0</v>
      </c>
      <c r="T19" s="101" t="n">
        <f aca="false">IF($D19="","",SUMPRODUCT((Bookings!$D$8:$M$37=$D19)*('Check-in'!$D$10:$M$39="No-show")))</f>
        <v>1</v>
      </c>
      <c r="U19" s="104" t="n">
        <f aca="false">IF($D19="","",IF(S19+T19=0,"",T19/(S19+T19)))</f>
        <v>1</v>
      </c>
    </row>
    <row r="20" customFormat="false" ht="15" hidden="false" customHeight="false" outlineLevel="0" collapsed="false">
      <c r="D20" s="103" t="str">
        <f aca="false">IF(Setup!H31="","",Setup!H31)</f>
        <v>Diego Ferrer</v>
      </c>
      <c r="E20" s="101" t="n">
        <f aca="false">IF($D20="",0,COUNTIF(Bookings!D$8:D$37,$D20))</f>
        <v>1</v>
      </c>
      <c r="F20" s="101" t="n">
        <f aca="false">IF($D20="",0,COUNTIF(Bookings!E$8:E$37,$D20))</f>
        <v>0</v>
      </c>
      <c r="G20" s="101" t="n">
        <f aca="false">IF($D20="",0,COUNTIF(Bookings!F$8:F$37,$D20))</f>
        <v>0</v>
      </c>
      <c r="H20" s="101" t="n">
        <f aca="false">IF($D20="",0,COUNTIF(Bookings!G$8:G$37,$D20))</f>
        <v>0</v>
      </c>
      <c r="I20" s="101" t="n">
        <f aca="false">IF($D20="",0,COUNTIF(Bookings!H$8:H$37,$D20))</f>
        <v>0</v>
      </c>
      <c r="J20" s="101" t="n">
        <f aca="false">IF($D20="",0,COUNTIF(Bookings!I$8:I$37,$D20))</f>
        <v>1</v>
      </c>
      <c r="K20" s="101" t="n">
        <f aca="false">IF($D20="",0,COUNTIF(Bookings!J$8:J$37,$D20))</f>
        <v>0</v>
      </c>
      <c r="L20" s="101" t="n">
        <f aca="false">IF($D20="",0,COUNTIF(Bookings!K$8:K$37,$D20))</f>
        <v>0</v>
      </c>
      <c r="M20" s="101" t="n">
        <f aca="false">IF($D20="",0,COUNTIF(Bookings!L$8:L$37,$D20))</f>
        <v>0</v>
      </c>
      <c r="N20" s="101" t="n">
        <f aca="false">IF($D20="",0,COUNTIF(Bookings!M$8:M$37,$D20))</f>
        <v>1</v>
      </c>
      <c r="O20" s="101" t="n">
        <f aca="false">IF($D20="","",SUMPRODUCT(($E20:$N20&gt;0)*1))</f>
        <v>3</v>
      </c>
      <c r="P20" s="101" t="n">
        <f aca="false">IF(OR($D20="",DayCol=0),0,INDEX($E20:$N20,1,DayCol))</f>
        <v>1</v>
      </c>
      <c r="Q20" s="101" t="n">
        <f aca="false">IF(R20=1,SUM($R$3:R20),"")</f>
        <v>6</v>
      </c>
      <c r="R20" s="101" t="n">
        <f aca="false">IF(P20&gt;0,1,0)</f>
        <v>1</v>
      </c>
      <c r="S20" s="101" t="n">
        <f aca="false">IF($D20="","",SUMPRODUCT((Bookings!$D$8:$M$37=$D20)*('Check-in'!$D$10:$M$39="Showed")))</f>
        <v>1</v>
      </c>
      <c r="T20" s="101" t="n">
        <f aca="false">IF($D20="","",SUMPRODUCT((Bookings!$D$8:$M$37=$D20)*('Check-in'!$D$10:$M$39="No-show")))</f>
        <v>1</v>
      </c>
      <c r="U20" s="104" t="n">
        <f aca="false">IF($D20="","",IF(S20+T20=0,"",T20/(S20+T20)))</f>
        <v>0.5</v>
      </c>
    </row>
    <row r="21" customFormat="false" ht="15" hidden="false" customHeight="false" outlineLevel="0" collapsed="false">
      <c r="D21" s="103" t="str">
        <f aca="false">IF(Setup!H32="","",Setup!H32)</f>
        <v>Hana Kim</v>
      </c>
      <c r="E21" s="101" t="n">
        <f aca="false">IF($D21="",0,COUNTIF(Bookings!D$8:D$37,$D21))</f>
        <v>0</v>
      </c>
      <c r="F21" s="101" t="n">
        <f aca="false">IF($D21="",0,COUNTIF(Bookings!E$8:E$37,$D21))</f>
        <v>0</v>
      </c>
      <c r="G21" s="101" t="n">
        <f aca="false">IF($D21="",0,COUNTIF(Bookings!F$8:F$37,$D21))</f>
        <v>0</v>
      </c>
      <c r="H21" s="101" t="n">
        <f aca="false">IF($D21="",0,COUNTIF(Bookings!G$8:G$37,$D21))</f>
        <v>1</v>
      </c>
      <c r="I21" s="101" t="n">
        <f aca="false">IF($D21="",0,COUNTIF(Bookings!H$8:H$37,$D21))</f>
        <v>0</v>
      </c>
      <c r="J21" s="101" t="n">
        <f aca="false">IF($D21="",0,COUNTIF(Bookings!I$8:I$37,$D21))</f>
        <v>0</v>
      </c>
      <c r="K21" s="101" t="n">
        <f aca="false">IF($D21="",0,COUNTIF(Bookings!J$8:J$37,$D21))</f>
        <v>0</v>
      </c>
      <c r="L21" s="101" t="n">
        <f aca="false">IF($D21="",0,COUNTIF(Bookings!K$8:K$37,$D21))</f>
        <v>0</v>
      </c>
      <c r="M21" s="101" t="n">
        <f aca="false">IF($D21="",0,COUNTIF(Bookings!L$8:L$37,$D21))</f>
        <v>1</v>
      </c>
      <c r="N21" s="101" t="n">
        <f aca="false">IF($D21="",0,COUNTIF(Bookings!M$8:M$37,$D21))</f>
        <v>0</v>
      </c>
      <c r="O21" s="101" t="n">
        <f aca="false">IF($D21="","",SUMPRODUCT(($E21:$N21&gt;0)*1))</f>
        <v>2</v>
      </c>
      <c r="P21" s="101" t="n">
        <f aca="false">IF(OR($D21="",DayCol=0),0,INDEX($E21:$N21,1,DayCol))</f>
        <v>0</v>
      </c>
      <c r="Q21" s="101" t="str">
        <f aca="false">IF(R21=1,SUM($R$3:R21),"")</f>
        <v/>
      </c>
      <c r="R21" s="101" t="n">
        <f aca="false">IF(P21&gt;0,1,0)</f>
        <v>0</v>
      </c>
      <c r="S21" s="101" t="n">
        <f aca="false">IF($D21="","",SUMPRODUCT((Bookings!$D$8:$M$37=$D21)*('Check-in'!$D$10:$M$39="Showed")))</f>
        <v>1</v>
      </c>
      <c r="T21" s="101" t="n">
        <f aca="false">IF($D21="","",SUMPRODUCT((Bookings!$D$8:$M$37=$D21)*('Check-in'!$D$10:$M$39="No-show")))</f>
        <v>0</v>
      </c>
      <c r="U21" s="104" t="n">
        <f aca="false">IF($D21="","",IF(S21+T21=0,"",T21/(S21+T21)))</f>
        <v>0</v>
      </c>
    </row>
    <row r="22" customFormat="false" ht="15" hidden="false" customHeight="false" outlineLevel="0" collapsed="false">
      <c r="D22" s="103" t="str">
        <f aca="false">IF(Setup!H33="","",Setup!H33)</f>
        <v>Felix Brandt</v>
      </c>
      <c r="E22" s="101" t="n">
        <f aca="false">IF($D22="",0,COUNTIF(Bookings!D$8:D$37,$D22))</f>
        <v>0</v>
      </c>
      <c r="F22" s="101" t="n">
        <f aca="false">IF($D22="",0,COUNTIF(Bookings!E$8:E$37,$D22))</f>
        <v>0</v>
      </c>
      <c r="G22" s="101" t="n">
        <f aca="false">IF($D22="",0,COUNTIF(Bookings!F$8:F$37,$D22))</f>
        <v>0</v>
      </c>
      <c r="H22" s="101" t="n">
        <f aca="false">IF($D22="",0,COUNTIF(Bookings!G$8:G$37,$D22))</f>
        <v>0</v>
      </c>
      <c r="I22" s="101" t="n">
        <f aca="false">IF($D22="",0,COUNTIF(Bookings!H$8:H$37,$D22))</f>
        <v>0</v>
      </c>
      <c r="J22" s="101" t="n">
        <f aca="false">IF($D22="",0,COUNTIF(Bookings!I$8:I$37,$D22))</f>
        <v>0</v>
      </c>
      <c r="K22" s="101" t="n">
        <f aca="false">IF($D22="",0,COUNTIF(Bookings!J$8:J$37,$D22))</f>
        <v>1</v>
      </c>
      <c r="L22" s="101" t="n">
        <f aca="false">IF($D22="",0,COUNTIF(Bookings!K$8:K$37,$D22))</f>
        <v>1</v>
      </c>
      <c r="M22" s="101" t="n">
        <f aca="false">IF($D22="",0,COUNTIF(Bookings!L$8:L$37,$D22))</f>
        <v>0</v>
      </c>
      <c r="N22" s="101" t="n">
        <f aca="false">IF($D22="",0,COUNTIF(Bookings!M$8:M$37,$D22))</f>
        <v>0</v>
      </c>
      <c r="O22" s="101" t="n">
        <f aca="false">IF($D22="","",SUMPRODUCT(($E22:$N22&gt;0)*1))</f>
        <v>2</v>
      </c>
      <c r="P22" s="101" t="n">
        <f aca="false">IF(OR($D22="",DayCol=0),0,INDEX($E22:$N22,1,DayCol))</f>
        <v>0</v>
      </c>
      <c r="Q22" s="101" t="str">
        <f aca="false">IF(R22=1,SUM($R$3:R22),"")</f>
        <v/>
      </c>
      <c r="R22" s="101" t="n">
        <f aca="false">IF(P22&gt;0,1,0)</f>
        <v>0</v>
      </c>
      <c r="S22" s="101" t="n">
        <f aca="false">IF($D22="","",SUMPRODUCT((Bookings!$D$8:$M$37=$D22)*('Check-in'!$D$10:$M$39="Showed")))</f>
        <v>0</v>
      </c>
      <c r="T22" s="101" t="n">
        <f aca="false">IF($D22="","",SUMPRODUCT((Bookings!$D$8:$M$37=$D22)*('Check-in'!$D$10:$M$39="No-show")))</f>
        <v>0</v>
      </c>
      <c r="U22" s="104" t="str">
        <f aca="false">IF($D22="","",IF(S22+T22=0,"",T22/(S22+T22)))</f>
        <v/>
      </c>
    </row>
    <row r="23" customFormat="false" ht="15" hidden="false" customHeight="false" outlineLevel="0" collapsed="false">
      <c r="D23" s="103" t="str">
        <f aca="false">IF(Setup!H34="","",Setup!H34)</f>
        <v/>
      </c>
      <c r="E23" s="101" t="n">
        <f aca="false">IF($D23="",0,COUNTIF(Bookings!D$8:D$37,$D23))</f>
        <v>0</v>
      </c>
      <c r="F23" s="101" t="n">
        <f aca="false">IF($D23="",0,COUNTIF(Bookings!E$8:E$37,$D23))</f>
        <v>0</v>
      </c>
      <c r="G23" s="101" t="n">
        <f aca="false">IF($D23="",0,COUNTIF(Bookings!F$8:F$37,$D23))</f>
        <v>0</v>
      </c>
      <c r="H23" s="101" t="n">
        <f aca="false">IF($D23="",0,COUNTIF(Bookings!G$8:G$37,$D23))</f>
        <v>0</v>
      </c>
      <c r="I23" s="101" t="n">
        <f aca="false">IF($D23="",0,COUNTIF(Bookings!H$8:H$37,$D23))</f>
        <v>0</v>
      </c>
      <c r="J23" s="101" t="n">
        <f aca="false">IF($D23="",0,COUNTIF(Bookings!I$8:I$37,$D23))</f>
        <v>0</v>
      </c>
      <c r="K23" s="101" t="n">
        <f aca="false">IF($D23="",0,COUNTIF(Bookings!J$8:J$37,$D23))</f>
        <v>0</v>
      </c>
      <c r="L23" s="101" t="n">
        <f aca="false">IF($D23="",0,COUNTIF(Bookings!K$8:K$37,$D23))</f>
        <v>0</v>
      </c>
      <c r="M23" s="101" t="n">
        <f aca="false">IF($D23="",0,COUNTIF(Bookings!L$8:L$37,$D23))</f>
        <v>0</v>
      </c>
      <c r="N23" s="101" t="n">
        <f aca="false">IF($D23="",0,COUNTIF(Bookings!M$8:M$37,$D23))</f>
        <v>0</v>
      </c>
      <c r="O23" s="101" t="str">
        <f aca="false">IF($D23="","",SUMPRODUCT(($E23:$N23&gt;0)*1))</f>
        <v/>
      </c>
      <c r="P23" s="101" t="n">
        <f aca="false">IF(OR($D23="",DayCol=0),0,INDEX($E23:$N23,1,DayCol))</f>
        <v>0</v>
      </c>
      <c r="Q23" s="101" t="str">
        <f aca="false">IF(R23=1,SUM($R$3:R23),"")</f>
        <v/>
      </c>
      <c r="R23" s="101" t="n">
        <f aca="false">IF(P23&gt;0,1,0)</f>
        <v>0</v>
      </c>
      <c r="S23" s="101" t="str">
        <f aca="false">IF($D23="","",SUMPRODUCT((Bookings!$D$8:$M$37=$D23)*('Check-in'!$D$10:$M$39="Showed")))</f>
        <v/>
      </c>
      <c r="T23" s="101" t="str">
        <f aca="false">IF($D23="","",SUMPRODUCT((Bookings!$D$8:$M$37=$D23)*('Check-in'!$D$10:$M$39="No-show")))</f>
        <v/>
      </c>
      <c r="U23" s="104" t="str">
        <f aca="false">IF($D23="","",IF(S23+T23=0,"",T23/(S23+T23)))</f>
        <v/>
      </c>
    </row>
    <row r="24" customFormat="false" ht="15" hidden="false" customHeight="false" outlineLevel="0" collapsed="false">
      <c r="D24" s="103" t="str">
        <f aca="false">IF(Setup!H35="","",Setup!H35)</f>
        <v/>
      </c>
      <c r="E24" s="101" t="n">
        <f aca="false">IF($D24="",0,COUNTIF(Bookings!D$8:D$37,$D24))</f>
        <v>0</v>
      </c>
      <c r="F24" s="101" t="n">
        <f aca="false">IF($D24="",0,COUNTIF(Bookings!E$8:E$37,$D24))</f>
        <v>0</v>
      </c>
      <c r="G24" s="101" t="n">
        <f aca="false">IF($D24="",0,COUNTIF(Bookings!F$8:F$37,$D24))</f>
        <v>0</v>
      </c>
      <c r="H24" s="101" t="n">
        <f aca="false">IF($D24="",0,COUNTIF(Bookings!G$8:G$37,$D24))</f>
        <v>0</v>
      </c>
      <c r="I24" s="101" t="n">
        <f aca="false">IF($D24="",0,COUNTIF(Bookings!H$8:H$37,$D24))</f>
        <v>0</v>
      </c>
      <c r="J24" s="101" t="n">
        <f aca="false">IF($D24="",0,COUNTIF(Bookings!I$8:I$37,$D24))</f>
        <v>0</v>
      </c>
      <c r="K24" s="101" t="n">
        <f aca="false">IF($D24="",0,COUNTIF(Bookings!J$8:J$37,$D24))</f>
        <v>0</v>
      </c>
      <c r="L24" s="101" t="n">
        <f aca="false">IF($D24="",0,COUNTIF(Bookings!K$8:K$37,$D24))</f>
        <v>0</v>
      </c>
      <c r="M24" s="101" t="n">
        <f aca="false">IF($D24="",0,COUNTIF(Bookings!L$8:L$37,$D24))</f>
        <v>0</v>
      </c>
      <c r="N24" s="101" t="n">
        <f aca="false">IF($D24="",0,COUNTIF(Bookings!M$8:M$37,$D24))</f>
        <v>0</v>
      </c>
      <c r="O24" s="101" t="str">
        <f aca="false">IF($D24="","",SUMPRODUCT(($E24:$N24&gt;0)*1))</f>
        <v/>
      </c>
      <c r="P24" s="101" t="n">
        <f aca="false">IF(OR($D24="",DayCol=0),0,INDEX($E24:$N24,1,DayCol))</f>
        <v>0</v>
      </c>
      <c r="Q24" s="101" t="str">
        <f aca="false">IF(R24=1,SUM($R$3:R24),"")</f>
        <v/>
      </c>
      <c r="R24" s="101" t="n">
        <f aca="false">IF(P24&gt;0,1,0)</f>
        <v>0</v>
      </c>
      <c r="S24" s="101" t="str">
        <f aca="false">IF($D24="","",SUMPRODUCT((Bookings!$D$8:$M$37=$D24)*('Check-in'!$D$10:$M$39="Showed")))</f>
        <v/>
      </c>
      <c r="T24" s="101" t="str">
        <f aca="false">IF($D24="","",SUMPRODUCT((Bookings!$D$8:$M$37=$D24)*('Check-in'!$D$10:$M$39="No-show")))</f>
        <v/>
      </c>
      <c r="U24" s="104" t="str">
        <f aca="false">IF($D24="","",IF(S24+T24=0,"",T24/(S24+T24)))</f>
        <v/>
      </c>
    </row>
    <row r="25" customFormat="false" ht="15" hidden="false" customHeight="false" outlineLevel="0" collapsed="false">
      <c r="D25" s="103" t="str">
        <f aca="false">IF(Setup!H36="","",Setup!H36)</f>
        <v/>
      </c>
      <c r="E25" s="101" t="n">
        <f aca="false">IF($D25="",0,COUNTIF(Bookings!D$8:D$37,$D25))</f>
        <v>0</v>
      </c>
      <c r="F25" s="101" t="n">
        <f aca="false">IF($D25="",0,COUNTIF(Bookings!E$8:E$37,$D25))</f>
        <v>0</v>
      </c>
      <c r="G25" s="101" t="n">
        <f aca="false">IF($D25="",0,COUNTIF(Bookings!F$8:F$37,$D25))</f>
        <v>0</v>
      </c>
      <c r="H25" s="101" t="n">
        <f aca="false">IF($D25="",0,COUNTIF(Bookings!G$8:G$37,$D25))</f>
        <v>0</v>
      </c>
      <c r="I25" s="101" t="n">
        <f aca="false">IF($D25="",0,COUNTIF(Bookings!H$8:H$37,$D25))</f>
        <v>0</v>
      </c>
      <c r="J25" s="101" t="n">
        <f aca="false">IF($D25="",0,COUNTIF(Bookings!I$8:I$37,$D25))</f>
        <v>0</v>
      </c>
      <c r="K25" s="101" t="n">
        <f aca="false">IF($D25="",0,COUNTIF(Bookings!J$8:J$37,$D25))</f>
        <v>0</v>
      </c>
      <c r="L25" s="101" t="n">
        <f aca="false">IF($D25="",0,COUNTIF(Bookings!K$8:K$37,$D25))</f>
        <v>0</v>
      </c>
      <c r="M25" s="101" t="n">
        <f aca="false">IF($D25="",0,COUNTIF(Bookings!L$8:L$37,$D25))</f>
        <v>0</v>
      </c>
      <c r="N25" s="101" t="n">
        <f aca="false">IF($D25="",0,COUNTIF(Bookings!M$8:M$37,$D25))</f>
        <v>0</v>
      </c>
      <c r="O25" s="101" t="str">
        <f aca="false">IF($D25="","",SUMPRODUCT(($E25:$N25&gt;0)*1))</f>
        <v/>
      </c>
      <c r="P25" s="101" t="n">
        <f aca="false">IF(OR($D25="",DayCol=0),0,INDEX($E25:$N25,1,DayCol))</f>
        <v>0</v>
      </c>
      <c r="Q25" s="101" t="str">
        <f aca="false">IF(R25=1,SUM($R$3:R25),"")</f>
        <v/>
      </c>
      <c r="R25" s="101" t="n">
        <f aca="false">IF(P25&gt;0,1,0)</f>
        <v>0</v>
      </c>
      <c r="S25" s="101" t="str">
        <f aca="false">IF($D25="","",SUMPRODUCT((Bookings!$D$8:$M$37=$D25)*('Check-in'!$D$10:$M$39="Showed")))</f>
        <v/>
      </c>
      <c r="T25" s="101" t="str">
        <f aca="false">IF($D25="","",SUMPRODUCT((Bookings!$D$8:$M$37=$D25)*('Check-in'!$D$10:$M$39="No-show")))</f>
        <v/>
      </c>
      <c r="U25" s="104" t="str">
        <f aca="false">IF($D25="","",IF(S25+T25=0,"",T25/(S25+T25)))</f>
        <v/>
      </c>
    </row>
    <row r="26" customFormat="false" ht="15" hidden="false" customHeight="false" outlineLevel="0" collapsed="false">
      <c r="D26" s="103" t="str">
        <f aca="false">IF(Setup!H37="","",Setup!H37)</f>
        <v/>
      </c>
      <c r="E26" s="101" t="n">
        <f aca="false">IF($D26="",0,COUNTIF(Bookings!D$8:D$37,$D26))</f>
        <v>0</v>
      </c>
      <c r="F26" s="101" t="n">
        <f aca="false">IF($D26="",0,COUNTIF(Bookings!E$8:E$37,$D26))</f>
        <v>0</v>
      </c>
      <c r="G26" s="101" t="n">
        <f aca="false">IF($D26="",0,COUNTIF(Bookings!F$8:F$37,$D26))</f>
        <v>0</v>
      </c>
      <c r="H26" s="101" t="n">
        <f aca="false">IF($D26="",0,COUNTIF(Bookings!G$8:G$37,$D26))</f>
        <v>0</v>
      </c>
      <c r="I26" s="101" t="n">
        <f aca="false">IF($D26="",0,COUNTIF(Bookings!H$8:H$37,$D26))</f>
        <v>0</v>
      </c>
      <c r="J26" s="101" t="n">
        <f aca="false">IF($D26="",0,COUNTIF(Bookings!I$8:I$37,$D26))</f>
        <v>0</v>
      </c>
      <c r="K26" s="101" t="n">
        <f aca="false">IF($D26="",0,COUNTIF(Bookings!J$8:J$37,$D26))</f>
        <v>0</v>
      </c>
      <c r="L26" s="101" t="n">
        <f aca="false">IF($D26="",0,COUNTIF(Bookings!K$8:K$37,$D26))</f>
        <v>0</v>
      </c>
      <c r="M26" s="101" t="n">
        <f aca="false">IF($D26="",0,COUNTIF(Bookings!L$8:L$37,$D26))</f>
        <v>0</v>
      </c>
      <c r="N26" s="101" t="n">
        <f aca="false">IF($D26="",0,COUNTIF(Bookings!M$8:M$37,$D26))</f>
        <v>0</v>
      </c>
      <c r="O26" s="101" t="str">
        <f aca="false">IF($D26="","",SUMPRODUCT(($E26:$N26&gt;0)*1))</f>
        <v/>
      </c>
      <c r="P26" s="101" t="n">
        <f aca="false">IF(OR($D26="",DayCol=0),0,INDEX($E26:$N26,1,DayCol))</f>
        <v>0</v>
      </c>
      <c r="Q26" s="101" t="str">
        <f aca="false">IF(R26=1,SUM($R$3:R26),"")</f>
        <v/>
      </c>
      <c r="R26" s="101" t="n">
        <f aca="false">IF(P26&gt;0,1,0)</f>
        <v>0</v>
      </c>
      <c r="S26" s="101" t="str">
        <f aca="false">IF($D26="","",SUMPRODUCT((Bookings!$D$8:$M$37=$D26)*('Check-in'!$D$10:$M$39="Showed")))</f>
        <v/>
      </c>
      <c r="T26" s="101" t="str">
        <f aca="false">IF($D26="","",SUMPRODUCT((Bookings!$D$8:$M$37=$D26)*('Check-in'!$D$10:$M$39="No-show")))</f>
        <v/>
      </c>
      <c r="U26" s="104" t="str">
        <f aca="false">IF($D26="","",IF(S26+T26=0,"",T26/(S26+T26)))</f>
        <v/>
      </c>
    </row>
    <row r="27" customFormat="false" ht="15" hidden="false" customHeight="false" outlineLevel="0" collapsed="false">
      <c r="D27" s="103" t="str">
        <f aca="false">IF(Setup!H38="","",Setup!H38)</f>
        <v/>
      </c>
      <c r="E27" s="101" t="n">
        <f aca="false">IF($D27="",0,COUNTIF(Bookings!D$8:D$37,$D27))</f>
        <v>0</v>
      </c>
      <c r="F27" s="101" t="n">
        <f aca="false">IF($D27="",0,COUNTIF(Bookings!E$8:E$37,$D27))</f>
        <v>0</v>
      </c>
      <c r="G27" s="101" t="n">
        <f aca="false">IF($D27="",0,COUNTIF(Bookings!F$8:F$37,$D27))</f>
        <v>0</v>
      </c>
      <c r="H27" s="101" t="n">
        <f aca="false">IF($D27="",0,COUNTIF(Bookings!G$8:G$37,$D27))</f>
        <v>0</v>
      </c>
      <c r="I27" s="101" t="n">
        <f aca="false">IF($D27="",0,COUNTIF(Bookings!H$8:H$37,$D27))</f>
        <v>0</v>
      </c>
      <c r="J27" s="101" t="n">
        <f aca="false">IF($D27="",0,COUNTIF(Bookings!I$8:I$37,$D27))</f>
        <v>0</v>
      </c>
      <c r="K27" s="101" t="n">
        <f aca="false">IF($D27="",0,COUNTIF(Bookings!J$8:J$37,$D27))</f>
        <v>0</v>
      </c>
      <c r="L27" s="101" t="n">
        <f aca="false">IF($D27="",0,COUNTIF(Bookings!K$8:K$37,$D27))</f>
        <v>0</v>
      </c>
      <c r="M27" s="101" t="n">
        <f aca="false">IF($D27="",0,COUNTIF(Bookings!L$8:L$37,$D27))</f>
        <v>0</v>
      </c>
      <c r="N27" s="101" t="n">
        <f aca="false">IF($D27="",0,COUNTIF(Bookings!M$8:M$37,$D27))</f>
        <v>0</v>
      </c>
      <c r="O27" s="101" t="str">
        <f aca="false">IF($D27="","",SUMPRODUCT(($E27:$N27&gt;0)*1))</f>
        <v/>
      </c>
      <c r="P27" s="101" t="n">
        <f aca="false">IF(OR($D27="",DayCol=0),0,INDEX($E27:$N27,1,DayCol))</f>
        <v>0</v>
      </c>
      <c r="Q27" s="101" t="str">
        <f aca="false">IF(R27=1,SUM($R$3:R27),"")</f>
        <v/>
      </c>
      <c r="R27" s="101" t="n">
        <f aca="false">IF(P27&gt;0,1,0)</f>
        <v>0</v>
      </c>
      <c r="S27" s="101" t="str">
        <f aca="false">IF($D27="","",SUMPRODUCT((Bookings!$D$8:$M$37=$D27)*('Check-in'!$D$10:$M$39="Showed")))</f>
        <v/>
      </c>
      <c r="T27" s="101" t="str">
        <f aca="false">IF($D27="","",SUMPRODUCT((Bookings!$D$8:$M$37=$D27)*('Check-in'!$D$10:$M$39="No-show")))</f>
        <v/>
      </c>
      <c r="U27" s="104" t="str">
        <f aca="false">IF($D27="","",IF(S27+T27=0,"",T27/(S27+T27)))</f>
        <v/>
      </c>
    </row>
    <row r="28" customFormat="false" ht="15" hidden="false" customHeight="false" outlineLevel="0" collapsed="false">
      <c r="D28" s="103" t="str">
        <f aca="false">IF(Setup!H39="","",Setup!H39)</f>
        <v/>
      </c>
      <c r="E28" s="101" t="n">
        <f aca="false">IF($D28="",0,COUNTIF(Bookings!D$8:D$37,$D28))</f>
        <v>0</v>
      </c>
      <c r="F28" s="101" t="n">
        <f aca="false">IF($D28="",0,COUNTIF(Bookings!E$8:E$37,$D28))</f>
        <v>0</v>
      </c>
      <c r="G28" s="101" t="n">
        <f aca="false">IF($D28="",0,COUNTIF(Bookings!F$8:F$37,$D28))</f>
        <v>0</v>
      </c>
      <c r="H28" s="101" t="n">
        <f aca="false">IF($D28="",0,COUNTIF(Bookings!G$8:G$37,$D28))</f>
        <v>0</v>
      </c>
      <c r="I28" s="101" t="n">
        <f aca="false">IF($D28="",0,COUNTIF(Bookings!H$8:H$37,$D28))</f>
        <v>0</v>
      </c>
      <c r="J28" s="101" t="n">
        <f aca="false">IF($D28="",0,COUNTIF(Bookings!I$8:I$37,$D28))</f>
        <v>0</v>
      </c>
      <c r="K28" s="101" t="n">
        <f aca="false">IF($D28="",0,COUNTIF(Bookings!J$8:J$37,$D28))</f>
        <v>0</v>
      </c>
      <c r="L28" s="101" t="n">
        <f aca="false">IF($D28="",0,COUNTIF(Bookings!K$8:K$37,$D28))</f>
        <v>0</v>
      </c>
      <c r="M28" s="101" t="n">
        <f aca="false">IF($D28="",0,COUNTIF(Bookings!L$8:L$37,$D28))</f>
        <v>0</v>
      </c>
      <c r="N28" s="101" t="n">
        <f aca="false">IF($D28="",0,COUNTIF(Bookings!M$8:M$37,$D28))</f>
        <v>0</v>
      </c>
      <c r="O28" s="101" t="str">
        <f aca="false">IF($D28="","",SUMPRODUCT(($E28:$N28&gt;0)*1))</f>
        <v/>
      </c>
      <c r="P28" s="101" t="n">
        <f aca="false">IF(OR($D28="",DayCol=0),0,INDEX($E28:$N28,1,DayCol))</f>
        <v>0</v>
      </c>
      <c r="Q28" s="101" t="str">
        <f aca="false">IF(R28=1,SUM($R$3:R28),"")</f>
        <v/>
      </c>
      <c r="R28" s="101" t="n">
        <f aca="false">IF(P28&gt;0,1,0)</f>
        <v>0</v>
      </c>
      <c r="S28" s="101" t="str">
        <f aca="false">IF($D28="","",SUMPRODUCT((Bookings!$D$8:$M$37=$D28)*('Check-in'!$D$10:$M$39="Showed")))</f>
        <v/>
      </c>
      <c r="T28" s="101" t="str">
        <f aca="false">IF($D28="","",SUMPRODUCT((Bookings!$D$8:$M$37=$D28)*('Check-in'!$D$10:$M$39="No-show")))</f>
        <v/>
      </c>
      <c r="U28" s="104" t="str">
        <f aca="false">IF($D28="","",IF(S28+T28=0,"",T28/(S28+T28)))</f>
        <v/>
      </c>
    </row>
    <row r="29" customFormat="false" ht="15" hidden="false" customHeight="false" outlineLevel="0" collapsed="false">
      <c r="D29" s="103" t="str">
        <f aca="false">IF(Setup!H40="","",Setup!H40)</f>
        <v/>
      </c>
      <c r="E29" s="101" t="n">
        <f aca="false">IF($D29="",0,COUNTIF(Bookings!D$8:D$37,$D29))</f>
        <v>0</v>
      </c>
      <c r="F29" s="101" t="n">
        <f aca="false">IF($D29="",0,COUNTIF(Bookings!E$8:E$37,$D29))</f>
        <v>0</v>
      </c>
      <c r="G29" s="101" t="n">
        <f aca="false">IF($D29="",0,COUNTIF(Bookings!F$8:F$37,$D29))</f>
        <v>0</v>
      </c>
      <c r="H29" s="101" t="n">
        <f aca="false">IF($D29="",0,COUNTIF(Bookings!G$8:G$37,$D29))</f>
        <v>0</v>
      </c>
      <c r="I29" s="101" t="n">
        <f aca="false">IF($D29="",0,COUNTIF(Bookings!H$8:H$37,$D29))</f>
        <v>0</v>
      </c>
      <c r="J29" s="101" t="n">
        <f aca="false">IF($D29="",0,COUNTIF(Bookings!I$8:I$37,$D29))</f>
        <v>0</v>
      </c>
      <c r="K29" s="101" t="n">
        <f aca="false">IF($D29="",0,COUNTIF(Bookings!J$8:J$37,$D29))</f>
        <v>0</v>
      </c>
      <c r="L29" s="101" t="n">
        <f aca="false">IF($D29="",0,COUNTIF(Bookings!K$8:K$37,$D29))</f>
        <v>0</v>
      </c>
      <c r="M29" s="101" t="n">
        <f aca="false">IF($D29="",0,COUNTIF(Bookings!L$8:L$37,$D29))</f>
        <v>0</v>
      </c>
      <c r="N29" s="101" t="n">
        <f aca="false">IF($D29="",0,COUNTIF(Bookings!M$8:M$37,$D29))</f>
        <v>0</v>
      </c>
      <c r="O29" s="101" t="str">
        <f aca="false">IF($D29="","",SUMPRODUCT(($E29:$N29&gt;0)*1))</f>
        <v/>
      </c>
      <c r="P29" s="101" t="n">
        <f aca="false">IF(OR($D29="",DayCol=0),0,INDEX($E29:$N29,1,DayCol))</f>
        <v>0</v>
      </c>
      <c r="Q29" s="101" t="str">
        <f aca="false">IF(R29=1,SUM($R$3:R29),"")</f>
        <v/>
      </c>
      <c r="R29" s="101" t="n">
        <f aca="false">IF(P29&gt;0,1,0)</f>
        <v>0</v>
      </c>
      <c r="S29" s="101" t="str">
        <f aca="false">IF($D29="","",SUMPRODUCT((Bookings!$D$8:$M$37=$D29)*('Check-in'!$D$10:$M$39="Showed")))</f>
        <v/>
      </c>
      <c r="T29" s="101" t="str">
        <f aca="false">IF($D29="","",SUMPRODUCT((Bookings!$D$8:$M$37=$D29)*('Check-in'!$D$10:$M$39="No-show")))</f>
        <v/>
      </c>
      <c r="U29" s="104" t="str">
        <f aca="false">IF($D29="","",IF(S29+T29=0,"",T29/(S29+T29)))</f>
        <v/>
      </c>
    </row>
    <row r="30" customFormat="false" ht="15" hidden="false" customHeight="false" outlineLevel="0" collapsed="false">
      <c r="D30" s="103" t="str">
        <f aca="false">IF(Setup!H41="","",Setup!H41)</f>
        <v/>
      </c>
      <c r="E30" s="101" t="n">
        <f aca="false">IF($D30="",0,COUNTIF(Bookings!D$8:D$37,$D30))</f>
        <v>0</v>
      </c>
      <c r="F30" s="101" t="n">
        <f aca="false">IF($D30="",0,COUNTIF(Bookings!E$8:E$37,$D30))</f>
        <v>0</v>
      </c>
      <c r="G30" s="101" t="n">
        <f aca="false">IF($D30="",0,COUNTIF(Bookings!F$8:F$37,$D30))</f>
        <v>0</v>
      </c>
      <c r="H30" s="101" t="n">
        <f aca="false">IF($D30="",0,COUNTIF(Bookings!G$8:G$37,$D30))</f>
        <v>0</v>
      </c>
      <c r="I30" s="101" t="n">
        <f aca="false">IF($D30="",0,COUNTIF(Bookings!H$8:H$37,$D30))</f>
        <v>0</v>
      </c>
      <c r="J30" s="101" t="n">
        <f aca="false">IF($D30="",0,COUNTIF(Bookings!I$8:I$37,$D30))</f>
        <v>0</v>
      </c>
      <c r="K30" s="101" t="n">
        <f aca="false">IF($D30="",0,COUNTIF(Bookings!J$8:J$37,$D30))</f>
        <v>0</v>
      </c>
      <c r="L30" s="101" t="n">
        <f aca="false">IF($D30="",0,COUNTIF(Bookings!K$8:K$37,$D30))</f>
        <v>0</v>
      </c>
      <c r="M30" s="101" t="n">
        <f aca="false">IF($D30="",0,COUNTIF(Bookings!L$8:L$37,$D30))</f>
        <v>0</v>
      </c>
      <c r="N30" s="101" t="n">
        <f aca="false">IF($D30="",0,COUNTIF(Bookings!M$8:M$37,$D30))</f>
        <v>0</v>
      </c>
      <c r="O30" s="101" t="str">
        <f aca="false">IF($D30="","",SUMPRODUCT(($E30:$N30&gt;0)*1))</f>
        <v/>
      </c>
      <c r="P30" s="101" t="n">
        <f aca="false">IF(OR($D30="",DayCol=0),0,INDEX($E30:$N30,1,DayCol))</f>
        <v>0</v>
      </c>
      <c r="Q30" s="101" t="str">
        <f aca="false">IF(R30=1,SUM($R$3:R30),"")</f>
        <v/>
      </c>
      <c r="R30" s="101" t="n">
        <f aca="false">IF(P30&gt;0,1,0)</f>
        <v>0</v>
      </c>
      <c r="S30" s="101" t="str">
        <f aca="false">IF($D30="","",SUMPRODUCT((Bookings!$D$8:$M$37=$D30)*('Check-in'!$D$10:$M$39="Showed")))</f>
        <v/>
      </c>
      <c r="T30" s="101" t="str">
        <f aca="false">IF($D30="","",SUMPRODUCT((Bookings!$D$8:$M$37=$D30)*('Check-in'!$D$10:$M$39="No-show")))</f>
        <v/>
      </c>
      <c r="U30" s="104" t="str">
        <f aca="false">IF($D30="","",IF(S30+T30=0,"",T30/(S30+T30)))</f>
        <v/>
      </c>
    </row>
    <row r="31" customFormat="false" ht="15" hidden="false" customHeight="false" outlineLevel="0" collapsed="false">
      <c r="D31" s="103" t="str">
        <f aca="false">IF(Setup!H42="","",Setup!H42)</f>
        <v/>
      </c>
      <c r="E31" s="101" t="n">
        <f aca="false">IF($D31="",0,COUNTIF(Bookings!D$8:D$37,$D31))</f>
        <v>0</v>
      </c>
      <c r="F31" s="101" t="n">
        <f aca="false">IF($D31="",0,COUNTIF(Bookings!E$8:E$37,$D31))</f>
        <v>0</v>
      </c>
      <c r="G31" s="101" t="n">
        <f aca="false">IF($D31="",0,COUNTIF(Bookings!F$8:F$37,$D31))</f>
        <v>0</v>
      </c>
      <c r="H31" s="101" t="n">
        <f aca="false">IF($D31="",0,COUNTIF(Bookings!G$8:G$37,$D31))</f>
        <v>0</v>
      </c>
      <c r="I31" s="101" t="n">
        <f aca="false">IF($D31="",0,COUNTIF(Bookings!H$8:H$37,$D31))</f>
        <v>0</v>
      </c>
      <c r="J31" s="101" t="n">
        <f aca="false">IF($D31="",0,COUNTIF(Bookings!I$8:I$37,$D31))</f>
        <v>0</v>
      </c>
      <c r="K31" s="101" t="n">
        <f aca="false">IF($D31="",0,COUNTIF(Bookings!J$8:J$37,$D31))</f>
        <v>0</v>
      </c>
      <c r="L31" s="101" t="n">
        <f aca="false">IF($D31="",0,COUNTIF(Bookings!K$8:K$37,$D31))</f>
        <v>0</v>
      </c>
      <c r="M31" s="101" t="n">
        <f aca="false">IF($D31="",0,COUNTIF(Bookings!L$8:L$37,$D31))</f>
        <v>0</v>
      </c>
      <c r="N31" s="101" t="n">
        <f aca="false">IF($D31="",0,COUNTIF(Bookings!M$8:M$37,$D31))</f>
        <v>0</v>
      </c>
      <c r="O31" s="101" t="str">
        <f aca="false">IF($D31="","",SUMPRODUCT(($E31:$N31&gt;0)*1))</f>
        <v/>
      </c>
      <c r="P31" s="101" t="n">
        <f aca="false">IF(OR($D31="",DayCol=0),0,INDEX($E31:$N31,1,DayCol))</f>
        <v>0</v>
      </c>
      <c r="Q31" s="101" t="str">
        <f aca="false">IF(R31=1,SUM($R$3:R31),"")</f>
        <v/>
      </c>
      <c r="R31" s="101" t="n">
        <f aca="false">IF(P31&gt;0,1,0)</f>
        <v>0</v>
      </c>
      <c r="S31" s="101" t="str">
        <f aca="false">IF($D31="","",SUMPRODUCT((Bookings!$D$8:$M$37=$D31)*('Check-in'!$D$10:$M$39="Showed")))</f>
        <v/>
      </c>
      <c r="T31" s="101" t="str">
        <f aca="false">IF($D31="","",SUMPRODUCT((Bookings!$D$8:$M$37=$D31)*('Check-in'!$D$10:$M$39="No-show")))</f>
        <v/>
      </c>
      <c r="U31" s="104" t="str">
        <f aca="false">IF($D31="","",IF(S31+T31=0,"",T31/(S31+T31)))</f>
        <v/>
      </c>
    </row>
    <row r="32" customFormat="false" ht="15" hidden="false" customHeight="false" outlineLevel="0" collapsed="false">
      <c r="D32" s="103" t="str">
        <f aca="false">IF(Setup!H43="","",Setup!H43)</f>
        <v/>
      </c>
      <c r="E32" s="101" t="n">
        <f aca="false">IF($D32="",0,COUNTIF(Bookings!D$8:D$37,$D32))</f>
        <v>0</v>
      </c>
      <c r="F32" s="101" t="n">
        <f aca="false">IF($D32="",0,COUNTIF(Bookings!E$8:E$37,$D32))</f>
        <v>0</v>
      </c>
      <c r="G32" s="101" t="n">
        <f aca="false">IF($D32="",0,COUNTIF(Bookings!F$8:F$37,$D32))</f>
        <v>0</v>
      </c>
      <c r="H32" s="101" t="n">
        <f aca="false">IF($D32="",0,COUNTIF(Bookings!G$8:G$37,$D32))</f>
        <v>0</v>
      </c>
      <c r="I32" s="101" t="n">
        <f aca="false">IF($D32="",0,COUNTIF(Bookings!H$8:H$37,$D32))</f>
        <v>0</v>
      </c>
      <c r="J32" s="101" t="n">
        <f aca="false">IF($D32="",0,COUNTIF(Bookings!I$8:I$37,$D32))</f>
        <v>0</v>
      </c>
      <c r="K32" s="101" t="n">
        <f aca="false">IF($D32="",0,COUNTIF(Bookings!J$8:J$37,$D32))</f>
        <v>0</v>
      </c>
      <c r="L32" s="101" t="n">
        <f aca="false">IF($D32="",0,COUNTIF(Bookings!K$8:K$37,$D32))</f>
        <v>0</v>
      </c>
      <c r="M32" s="101" t="n">
        <f aca="false">IF($D32="",0,COUNTIF(Bookings!L$8:L$37,$D32))</f>
        <v>0</v>
      </c>
      <c r="N32" s="101" t="n">
        <f aca="false">IF($D32="",0,COUNTIF(Bookings!M$8:M$37,$D32))</f>
        <v>0</v>
      </c>
      <c r="O32" s="101" t="str">
        <f aca="false">IF($D32="","",SUMPRODUCT(($E32:$N32&gt;0)*1))</f>
        <v/>
      </c>
      <c r="P32" s="101" t="n">
        <f aca="false">IF(OR($D32="",DayCol=0),0,INDEX($E32:$N32,1,DayCol))</f>
        <v>0</v>
      </c>
      <c r="Q32" s="101" t="str">
        <f aca="false">IF(R32=1,SUM($R$3:R32),"")</f>
        <v/>
      </c>
      <c r="R32" s="101" t="n">
        <f aca="false">IF(P32&gt;0,1,0)</f>
        <v>0</v>
      </c>
      <c r="S32" s="101" t="str">
        <f aca="false">IF($D32="","",SUMPRODUCT((Bookings!$D$8:$M$37=$D32)*('Check-in'!$D$10:$M$39="Showed")))</f>
        <v/>
      </c>
      <c r="T32" s="101" t="str">
        <f aca="false">IF($D32="","",SUMPRODUCT((Bookings!$D$8:$M$37=$D32)*('Check-in'!$D$10:$M$39="No-show")))</f>
        <v/>
      </c>
      <c r="U32" s="104" t="str">
        <f aca="false">IF($D32="","",IF(S32+T32=0,"",T32/(S32+T32)))</f>
        <v/>
      </c>
    </row>
    <row r="33" customFormat="false" ht="15" hidden="false" customHeight="false" outlineLevel="0" collapsed="false">
      <c r="D33" s="103" t="str">
        <f aca="false">IF(Setup!H44="","",Setup!H44)</f>
        <v/>
      </c>
      <c r="E33" s="101" t="n">
        <f aca="false">IF($D33="",0,COUNTIF(Bookings!D$8:D$37,$D33))</f>
        <v>0</v>
      </c>
      <c r="F33" s="101" t="n">
        <f aca="false">IF($D33="",0,COUNTIF(Bookings!E$8:E$37,$D33))</f>
        <v>0</v>
      </c>
      <c r="G33" s="101" t="n">
        <f aca="false">IF($D33="",0,COUNTIF(Bookings!F$8:F$37,$D33))</f>
        <v>0</v>
      </c>
      <c r="H33" s="101" t="n">
        <f aca="false">IF($D33="",0,COUNTIF(Bookings!G$8:G$37,$D33))</f>
        <v>0</v>
      </c>
      <c r="I33" s="101" t="n">
        <f aca="false">IF($D33="",0,COUNTIF(Bookings!H$8:H$37,$D33))</f>
        <v>0</v>
      </c>
      <c r="J33" s="101" t="n">
        <f aca="false">IF($D33="",0,COUNTIF(Bookings!I$8:I$37,$D33))</f>
        <v>0</v>
      </c>
      <c r="K33" s="101" t="n">
        <f aca="false">IF($D33="",0,COUNTIF(Bookings!J$8:J$37,$D33))</f>
        <v>0</v>
      </c>
      <c r="L33" s="101" t="n">
        <f aca="false">IF($D33="",0,COUNTIF(Bookings!K$8:K$37,$D33))</f>
        <v>0</v>
      </c>
      <c r="M33" s="101" t="n">
        <f aca="false">IF($D33="",0,COUNTIF(Bookings!L$8:L$37,$D33))</f>
        <v>0</v>
      </c>
      <c r="N33" s="101" t="n">
        <f aca="false">IF($D33="",0,COUNTIF(Bookings!M$8:M$37,$D33))</f>
        <v>0</v>
      </c>
      <c r="O33" s="101" t="str">
        <f aca="false">IF($D33="","",SUMPRODUCT(($E33:$N33&gt;0)*1))</f>
        <v/>
      </c>
      <c r="P33" s="101" t="n">
        <f aca="false">IF(OR($D33="",DayCol=0),0,INDEX($E33:$N33,1,DayCol))</f>
        <v>0</v>
      </c>
      <c r="Q33" s="101" t="str">
        <f aca="false">IF(R33=1,SUM($R$3:R33),"")</f>
        <v/>
      </c>
      <c r="R33" s="101" t="n">
        <f aca="false">IF(P33&gt;0,1,0)</f>
        <v>0</v>
      </c>
      <c r="S33" s="101" t="str">
        <f aca="false">IF($D33="","",SUMPRODUCT((Bookings!$D$8:$M$37=$D33)*('Check-in'!$D$10:$M$39="Showed")))</f>
        <v/>
      </c>
      <c r="T33" s="101" t="str">
        <f aca="false">IF($D33="","",SUMPRODUCT((Bookings!$D$8:$M$37=$D33)*('Check-in'!$D$10:$M$39="No-show")))</f>
        <v/>
      </c>
      <c r="U33" s="104" t="str">
        <f aca="false">IF($D33="","",IF(S33+T33=0,"",T33/(S33+T33)))</f>
        <v/>
      </c>
    </row>
    <row r="34" customFormat="false" ht="15" hidden="false" customHeight="false" outlineLevel="0" collapsed="false">
      <c r="D34" s="103" t="str">
        <f aca="false">IF(Setup!H45="","",Setup!H45)</f>
        <v/>
      </c>
      <c r="E34" s="101" t="n">
        <f aca="false">IF($D34="",0,COUNTIF(Bookings!D$8:D$37,$D34))</f>
        <v>0</v>
      </c>
      <c r="F34" s="101" t="n">
        <f aca="false">IF($D34="",0,COUNTIF(Bookings!E$8:E$37,$D34))</f>
        <v>0</v>
      </c>
      <c r="G34" s="101" t="n">
        <f aca="false">IF($D34="",0,COUNTIF(Bookings!F$8:F$37,$D34))</f>
        <v>0</v>
      </c>
      <c r="H34" s="101" t="n">
        <f aca="false">IF($D34="",0,COUNTIF(Bookings!G$8:G$37,$D34))</f>
        <v>0</v>
      </c>
      <c r="I34" s="101" t="n">
        <f aca="false">IF($D34="",0,COUNTIF(Bookings!H$8:H$37,$D34))</f>
        <v>0</v>
      </c>
      <c r="J34" s="101" t="n">
        <f aca="false">IF($D34="",0,COUNTIF(Bookings!I$8:I$37,$D34))</f>
        <v>0</v>
      </c>
      <c r="K34" s="101" t="n">
        <f aca="false">IF($D34="",0,COUNTIF(Bookings!J$8:J$37,$D34))</f>
        <v>0</v>
      </c>
      <c r="L34" s="101" t="n">
        <f aca="false">IF($D34="",0,COUNTIF(Bookings!K$8:K$37,$D34))</f>
        <v>0</v>
      </c>
      <c r="M34" s="101" t="n">
        <f aca="false">IF($D34="",0,COUNTIF(Bookings!L$8:L$37,$D34))</f>
        <v>0</v>
      </c>
      <c r="N34" s="101" t="n">
        <f aca="false">IF($D34="",0,COUNTIF(Bookings!M$8:M$37,$D34))</f>
        <v>0</v>
      </c>
      <c r="O34" s="101" t="str">
        <f aca="false">IF($D34="","",SUMPRODUCT(($E34:$N34&gt;0)*1))</f>
        <v/>
      </c>
      <c r="P34" s="101" t="n">
        <f aca="false">IF(OR($D34="",DayCol=0),0,INDEX($E34:$N34,1,DayCol))</f>
        <v>0</v>
      </c>
      <c r="Q34" s="101" t="str">
        <f aca="false">IF(R34=1,SUM($R$3:R34),"")</f>
        <v/>
      </c>
      <c r="R34" s="101" t="n">
        <f aca="false">IF(P34&gt;0,1,0)</f>
        <v>0</v>
      </c>
      <c r="S34" s="101" t="str">
        <f aca="false">IF($D34="","",SUMPRODUCT((Bookings!$D$8:$M$37=$D34)*('Check-in'!$D$10:$M$39="Showed")))</f>
        <v/>
      </c>
      <c r="T34" s="101" t="str">
        <f aca="false">IF($D34="","",SUMPRODUCT((Bookings!$D$8:$M$37=$D34)*('Check-in'!$D$10:$M$39="No-show")))</f>
        <v/>
      </c>
      <c r="U34" s="104" t="str">
        <f aca="false">IF($D34="","",IF(S34+T34=0,"",T34/(S34+T34)))</f>
        <v/>
      </c>
    </row>
    <row r="35" customFormat="false" ht="15" hidden="false" customHeight="false" outlineLevel="0" collapsed="false">
      <c r="D35" s="103" t="str">
        <f aca="false">IF(Setup!H46="","",Setup!H46)</f>
        <v/>
      </c>
      <c r="E35" s="101" t="n">
        <f aca="false">IF($D35="",0,COUNTIF(Bookings!D$8:D$37,$D35))</f>
        <v>0</v>
      </c>
      <c r="F35" s="101" t="n">
        <f aca="false">IF($D35="",0,COUNTIF(Bookings!E$8:E$37,$D35))</f>
        <v>0</v>
      </c>
      <c r="G35" s="101" t="n">
        <f aca="false">IF($D35="",0,COUNTIF(Bookings!F$8:F$37,$D35))</f>
        <v>0</v>
      </c>
      <c r="H35" s="101" t="n">
        <f aca="false">IF($D35="",0,COUNTIF(Bookings!G$8:G$37,$D35))</f>
        <v>0</v>
      </c>
      <c r="I35" s="101" t="n">
        <f aca="false">IF($D35="",0,COUNTIF(Bookings!H$8:H$37,$D35))</f>
        <v>0</v>
      </c>
      <c r="J35" s="101" t="n">
        <f aca="false">IF($D35="",0,COUNTIF(Bookings!I$8:I$37,$D35))</f>
        <v>0</v>
      </c>
      <c r="K35" s="101" t="n">
        <f aca="false">IF($D35="",0,COUNTIF(Bookings!J$8:J$37,$D35))</f>
        <v>0</v>
      </c>
      <c r="L35" s="101" t="n">
        <f aca="false">IF($D35="",0,COUNTIF(Bookings!K$8:K$37,$D35))</f>
        <v>0</v>
      </c>
      <c r="M35" s="101" t="n">
        <f aca="false">IF($D35="",0,COUNTIF(Bookings!L$8:L$37,$D35))</f>
        <v>0</v>
      </c>
      <c r="N35" s="101" t="n">
        <f aca="false">IF($D35="",0,COUNTIF(Bookings!M$8:M$37,$D35))</f>
        <v>0</v>
      </c>
      <c r="O35" s="101" t="str">
        <f aca="false">IF($D35="","",SUMPRODUCT(($E35:$N35&gt;0)*1))</f>
        <v/>
      </c>
      <c r="P35" s="101" t="n">
        <f aca="false">IF(OR($D35="",DayCol=0),0,INDEX($E35:$N35,1,DayCol))</f>
        <v>0</v>
      </c>
      <c r="Q35" s="101" t="str">
        <f aca="false">IF(R35=1,SUM($R$3:R35),"")</f>
        <v/>
      </c>
      <c r="R35" s="101" t="n">
        <f aca="false">IF(P35&gt;0,1,0)</f>
        <v>0</v>
      </c>
      <c r="S35" s="101" t="str">
        <f aca="false">IF($D35="","",SUMPRODUCT((Bookings!$D$8:$M$37=$D35)*('Check-in'!$D$10:$M$39="Showed")))</f>
        <v/>
      </c>
      <c r="T35" s="101" t="str">
        <f aca="false">IF($D35="","",SUMPRODUCT((Bookings!$D$8:$M$37=$D35)*('Check-in'!$D$10:$M$39="No-show")))</f>
        <v/>
      </c>
      <c r="U35" s="104" t="str">
        <f aca="false">IF($D35="","",IF(S35+T35=0,"",T35/(S35+T35)))</f>
        <v/>
      </c>
    </row>
    <row r="36" customFormat="false" ht="15" hidden="false" customHeight="false" outlineLevel="0" collapsed="false">
      <c r="D36" s="103" t="str">
        <f aca="false">IF(Setup!H47="","",Setup!H47)</f>
        <v/>
      </c>
      <c r="E36" s="101" t="n">
        <f aca="false">IF($D36="",0,COUNTIF(Bookings!D$8:D$37,$D36))</f>
        <v>0</v>
      </c>
      <c r="F36" s="101" t="n">
        <f aca="false">IF($D36="",0,COUNTIF(Bookings!E$8:E$37,$D36))</f>
        <v>0</v>
      </c>
      <c r="G36" s="101" t="n">
        <f aca="false">IF($D36="",0,COUNTIF(Bookings!F$8:F$37,$D36))</f>
        <v>0</v>
      </c>
      <c r="H36" s="101" t="n">
        <f aca="false">IF($D36="",0,COUNTIF(Bookings!G$8:G$37,$D36))</f>
        <v>0</v>
      </c>
      <c r="I36" s="101" t="n">
        <f aca="false">IF($D36="",0,COUNTIF(Bookings!H$8:H$37,$D36))</f>
        <v>0</v>
      </c>
      <c r="J36" s="101" t="n">
        <f aca="false">IF($D36="",0,COUNTIF(Bookings!I$8:I$37,$D36))</f>
        <v>0</v>
      </c>
      <c r="K36" s="101" t="n">
        <f aca="false">IF($D36="",0,COUNTIF(Bookings!J$8:J$37,$D36))</f>
        <v>0</v>
      </c>
      <c r="L36" s="101" t="n">
        <f aca="false">IF($D36="",0,COUNTIF(Bookings!K$8:K$37,$D36))</f>
        <v>0</v>
      </c>
      <c r="M36" s="101" t="n">
        <f aca="false">IF($D36="",0,COUNTIF(Bookings!L$8:L$37,$D36))</f>
        <v>0</v>
      </c>
      <c r="N36" s="101" t="n">
        <f aca="false">IF($D36="",0,COUNTIF(Bookings!M$8:M$37,$D36))</f>
        <v>0</v>
      </c>
      <c r="O36" s="101" t="str">
        <f aca="false">IF($D36="","",SUMPRODUCT(($E36:$N36&gt;0)*1))</f>
        <v/>
      </c>
      <c r="P36" s="101" t="n">
        <f aca="false">IF(OR($D36="",DayCol=0),0,INDEX($E36:$N36,1,DayCol))</f>
        <v>0</v>
      </c>
      <c r="Q36" s="101" t="str">
        <f aca="false">IF(R36=1,SUM($R$3:R36),"")</f>
        <v/>
      </c>
      <c r="R36" s="101" t="n">
        <f aca="false">IF(P36&gt;0,1,0)</f>
        <v>0</v>
      </c>
      <c r="S36" s="101" t="str">
        <f aca="false">IF($D36="","",SUMPRODUCT((Bookings!$D$8:$M$37=$D36)*('Check-in'!$D$10:$M$39="Showed")))</f>
        <v/>
      </c>
      <c r="T36" s="101" t="str">
        <f aca="false">IF($D36="","",SUMPRODUCT((Bookings!$D$8:$M$37=$D36)*('Check-in'!$D$10:$M$39="No-show")))</f>
        <v/>
      </c>
      <c r="U36" s="104" t="str">
        <f aca="false">IF($D36="","",IF(S36+T36=0,"",T36/(S36+T36)))</f>
        <v/>
      </c>
    </row>
    <row r="37" customFormat="false" ht="15" hidden="false" customHeight="false" outlineLevel="0" collapsed="false">
      <c r="D37" s="103" t="str">
        <f aca="false">IF(Setup!H48="","",Setup!H48)</f>
        <v/>
      </c>
      <c r="E37" s="101" t="n">
        <f aca="false">IF($D37="",0,COUNTIF(Bookings!D$8:D$37,$D37))</f>
        <v>0</v>
      </c>
      <c r="F37" s="101" t="n">
        <f aca="false">IF($D37="",0,COUNTIF(Bookings!E$8:E$37,$D37))</f>
        <v>0</v>
      </c>
      <c r="G37" s="101" t="n">
        <f aca="false">IF($D37="",0,COUNTIF(Bookings!F$8:F$37,$D37))</f>
        <v>0</v>
      </c>
      <c r="H37" s="101" t="n">
        <f aca="false">IF($D37="",0,COUNTIF(Bookings!G$8:G$37,$D37))</f>
        <v>0</v>
      </c>
      <c r="I37" s="101" t="n">
        <f aca="false">IF($D37="",0,COUNTIF(Bookings!H$8:H$37,$D37))</f>
        <v>0</v>
      </c>
      <c r="J37" s="101" t="n">
        <f aca="false">IF($D37="",0,COUNTIF(Bookings!I$8:I$37,$D37))</f>
        <v>0</v>
      </c>
      <c r="K37" s="101" t="n">
        <f aca="false">IF($D37="",0,COUNTIF(Bookings!J$8:J$37,$D37))</f>
        <v>0</v>
      </c>
      <c r="L37" s="101" t="n">
        <f aca="false">IF($D37="",0,COUNTIF(Bookings!K$8:K$37,$D37))</f>
        <v>0</v>
      </c>
      <c r="M37" s="101" t="n">
        <f aca="false">IF($D37="",0,COUNTIF(Bookings!L$8:L$37,$D37))</f>
        <v>0</v>
      </c>
      <c r="N37" s="101" t="n">
        <f aca="false">IF($D37="",0,COUNTIF(Bookings!M$8:M$37,$D37))</f>
        <v>0</v>
      </c>
      <c r="O37" s="101" t="str">
        <f aca="false">IF($D37="","",SUMPRODUCT(($E37:$N37&gt;0)*1))</f>
        <v/>
      </c>
      <c r="P37" s="101" t="n">
        <f aca="false">IF(OR($D37="",DayCol=0),0,INDEX($E37:$N37,1,DayCol))</f>
        <v>0</v>
      </c>
      <c r="Q37" s="101" t="str">
        <f aca="false">IF(R37=1,SUM($R$3:R37),"")</f>
        <v/>
      </c>
      <c r="R37" s="101" t="n">
        <f aca="false">IF(P37&gt;0,1,0)</f>
        <v>0</v>
      </c>
      <c r="S37" s="101" t="str">
        <f aca="false">IF($D37="","",SUMPRODUCT((Bookings!$D$8:$M$37=$D37)*('Check-in'!$D$10:$M$39="Showed")))</f>
        <v/>
      </c>
      <c r="T37" s="101" t="str">
        <f aca="false">IF($D37="","",SUMPRODUCT((Bookings!$D$8:$M$37=$D37)*('Check-in'!$D$10:$M$39="No-show")))</f>
        <v/>
      </c>
      <c r="U37" s="104" t="str">
        <f aca="false">IF($D37="","",IF(S37+T37=0,"",T37/(S37+T37)))</f>
        <v/>
      </c>
    </row>
    <row r="38" customFormat="false" ht="15" hidden="false" customHeight="false" outlineLevel="0" collapsed="false">
      <c r="D38" s="103" t="str">
        <f aca="false">IF(Setup!H49="","",Setup!H49)</f>
        <v/>
      </c>
      <c r="E38" s="101" t="n">
        <f aca="false">IF($D38="",0,COUNTIF(Bookings!D$8:D$37,$D38))</f>
        <v>0</v>
      </c>
      <c r="F38" s="101" t="n">
        <f aca="false">IF($D38="",0,COUNTIF(Bookings!E$8:E$37,$D38))</f>
        <v>0</v>
      </c>
      <c r="G38" s="101" t="n">
        <f aca="false">IF($D38="",0,COUNTIF(Bookings!F$8:F$37,$D38))</f>
        <v>0</v>
      </c>
      <c r="H38" s="101" t="n">
        <f aca="false">IF($D38="",0,COUNTIF(Bookings!G$8:G$37,$D38))</f>
        <v>0</v>
      </c>
      <c r="I38" s="101" t="n">
        <f aca="false">IF($D38="",0,COUNTIF(Bookings!H$8:H$37,$D38))</f>
        <v>0</v>
      </c>
      <c r="J38" s="101" t="n">
        <f aca="false">IF($D38="",0,COUNTIF(Bookings!I$8:I$37,$D38))</f>
        <v>0</v>
      </c>
      <c r="K38" s="101" t="n">
        <f aca="false">IF($D38="",0,COUNTIF(Bookings!J$8:J$37,$D38))</f>
        <v>0</v>
      </c>
      <c r="L38" s="101" t="n">
        <f aca="false">IF($D38="",0,COUNTIF(Bookings!K$8:K$37,$D38))</f>
        <v>0</v>
      </c>
      <c r="M38" s="101" t="n">
        <f aca="false">IF($D38="",0,COUNTIF(Bookings!L$8:L$37,$D38))</f>
        <v>0</v>
      </c>
      <c r="N38" s="101" t="n">
        <f aca="false">IF($D38="",0,COUNTIF(Bookings!M$8:M$37,$D38))</f>
        <v>0</v>
      </c>
      <c r="O38" s="101" t="str">
        <f aca="false">IF($D38="","",SUMPRODUCT(($E38:$N38&gt;0)*1))</f>
        <v/>
      </c>
      <c r="P38" s="101" t="n">
        <f aca="false">IF(OR($D38="",DayCol=0),0,INDEX($E38:$N38,1,DayCol))</f>
        <v>0</v>
      </c>
      <c r="Q38" s="101" t="str">
        <f aca="false">IF(R38=1,SUM($R$3:R38),"")</f>
        <v/>
      </c>
      <c r="R38" s="101" t="n">
        <f aca="false">IF(P38&gt;0,1,0)</f>
        <v>0</v>
      </c>
      <c r="S38" s="101" t="str">
        <f aca="false">IF($D38="","",SUMPRODUCT((Bookings!$D$8:$M$37=$D38)*('Check-in'!$D$10:$M$39="Showed")))</f>
        <v/>
      </c>
      <c r="T38" s="101" t="str">
        <f aca="false">IF($D38="","",SUMPRODUCT((Bookings!$D$8:$M$37=$D38)*('Check-in'!$D$10:$M$39="No-show")))</f>
        <v/>
      </c>
      <c r="U38" s="104" t="str">
        <f aca="false">IF($D38="","",IF(S38+T38=0,"",T38/(S38+T38)))</f>
        <v/>
      </c>
    </row>
    <row r="39" customFormat="false" ht="15" hidden="false" customHeight="false" outlineLevel="0" collapsed="false">
      <c r="D39" s="103" t="str">
        <f aca="false">IF(Setup!H50="","",Setup!H50)</f>
        <v/>
      </c>
      <c r="E39" s="101" t="n">
        <f aca="false">IF($D39="",0,COUNTIF(Bookings!D$8:D$37,$D39))</f>
        <v>0</v>
      </c>
      <c r="F39" s="101" t="n">
        <f aca="false">IF($D39="",0,COUNTIF(Bookings!E$8:E$37,$D39))</f>
        <v>0</v>
      </c>
      <c r="G39" s="101" t="n">
        <f aca="false">IF($D39="",0,COUNTIF(Bookings!F$8:F$37,$D39))</f>
        <v>0</v>
      </c>
      <c r="H39" s="101" t="n">
        <f aca="false">IF($D39="",0,COUNTIF(Bookings!G$8:G$37,$D39))</f>
        <v>0</v>
      </c>
      <c r="I39" s="101" t="n">
        <f aca="false">IF($D39="",0,COUNTIF(Bookings!H$8:H$37,$D39))</f>
        <v>0</v>
      </c>
      <c r="J39" s="101" t="n">
        <f aca="false">IF($D39="",0,COUNTIF(Bookings!I$8:I$37,$D39))</f>
        <v>0</v>
      </c>
      <c r="K39" s="101" t="n">
        <f aca="false">IF($D39="",0,COUNTIF(Bookings!J$8:J$37,$D39))</f>
        <v>0</v>
      </c>
      <c r="L39" s="101" t="n">
        <f aca="false">IF($D39="",0,COUNTIF(Bookings!K$8:K$37,$D39))</f>
        <v>0</v>
      </c>
      <c r="M39" s="101" t="n">
        <f aca="false">IF($D39="",0,COUNTIF(Bookings!L$8:L$37,$D39))</f>
        <v>0</v>
      </c>
      <c r="N39" s="101" t="n">
        <f aca="false">IF($D39="",0,COUNTIF(Bookings!M$8:M$37,$D39))</f>
        <v>0</v>
      </c>
      <c r="O39" s="101" t="str">
        <f aca="false">IF($D39="","",SUMPRODUCT(($E39:$N39&gt;0)*1))</f>
        <v/>
      </c>
      <c r="P39" s="101" t="n">
        <f aca="false">IF(OR($D39="",DayCol=0),0,INDEX($E39:$N39,1,DayCol))</f>
        <v>0</v>
      </c>
      <c r="Q39" s="101" t="str">
        <f aca="false">IF(R39=1,SUM($R$3:R39),"")</f>
        <v/>
      </c>
      <c r="R39" s="101" t="n">
        <f aca="false">IF(P39&gt;0,1,0)</f>
        <v>0</v>
      </c>
      <c r="S39" s="101" t="str">
        <f aca="false">IF($D39="","",SUMPRODUCT((Bookings!$D$8:$M$37=$D39)*('Check-in'!$D$10:$M$39="Showed")))</f>
        <v/>
      </c>
      <c r="T39" s="101" t="str">
        <f aca="false">IF($D39="","",SUMPRODUCT((Bookings!$D$8:$M$37=$D39)*('Check-in'!$D$10:$M$39="No-show")))</f>
        <v/>
      </c>
      <c r="U39" s="104" t="str">
        <f aca="false">IF($D39="","",IF(S39+T39=0,"",T39/(S39+T39)))</f>
        <v/>
      </c>
    </row>
    <row r="40" customFormat="false" ht="15" hidden="false" customHeight="false" outlineLevel="0" collapsed="false">
      <c r="D40" s="103" t="str">
        <f aca="false">IF(Setup!H51="","",Setup!H51)</f>
        <v/>
      </c>
      <c r="E40" s="101" t="n">
        <f aca="false">IF($D40="",0,COUNTIF(Bookings!D$8:D$37,$D40))</f>
        <v>0</v>
      </c>
      <c r="F40" s="101" t="n">
        <f aca="false">IF($D40="",0,COUNTIF(Bookings!E$8:E$37,$D40))</f>
        <v>0</v>
      </c>
      <c r="G40" s="101" t="n">
        <f aca="false">IF($D40="",0,COUNTIF(Bookings!F$8:F$37,$D40))</f>
        <v>0</v>
      </c>
      <c r="H40" s="101" t="n">
        <f aca="false">IF($D40="",0,COUNTIF(Bookings!G$8:G$37,$D40))</f>
        <v>0</v>
      </c>
      <c r="I40" s="101" t="n">
        <f aca="false">IF($D40="",0,COUNTIF(Bookings!H$8:H$37,$D40))</f>
        <v>0</v>
      </c>
      <c r="J40" s="101" t="n">
        <f aca="false">IF($D40="",0,COUNTIF(Bookings!I$8:I$37,$D40))</f>
        <v>0</v>
      </c>
      <c r="K40" s="101" t="n">
        <f aca="false">IF($D40="",0,COUNTIF(Bookings!J$8:J$37,$D40))</f>
        <v>0</v>
      </c>
      <c r="L40" s="101" t="n">
        <f aca="false">IF($D40="",0,COUNTIF(Bookings!K$8:K$37,$D40))</f>
        <v>0</v>
      </c>
      <c r="M40" s="101" t="n">
        <f aca="false">IF($D40="",0,COUNTIF(Bookings!L$8:L$37,$D40))</f>
        <v>0</v>
      </c>
      <c r="N40" s="101" t="n">
        <f aca="false">IF($D40="",0,COUNTIF(Bookings!M$8:M$37,$D40))</f>
        <v>0</v>
      </c>
      <c r="O40" s="101" t="str">
        <f aca="false">IF($D40="","",SUMPRODUCT(($E40:$N40&gt;0)*1))</f>
        <v/>
      </c>
      <c r="P40" s="101" t="n">
        <f aca="false">IF(OR($D40="",DayCol=0),0,INDEX($E40:$N40,1,DayCol))</f>
        <v>0</v>
      </c>
      <c r="Q40" s="101" t="str">
        <f aca="false">IF(R40=1,SUM($R$3:R40),"")</f>
        <v/>
      </c>
      <c r="R40" s="101" t="n">
        <f aca="false">IF(P40&gt;0,1,0)</f>
        <v>0</v>
      </c>
      <c r="S40" s="101" t="str">
        <f aca="false">IF($D40="","",SUMPRODUCT((Bookings!$D$8:$M$37=$D40)*('Check-in'!$D$10:$M$39="Showed")))</f>
        <v/>
      </c>
      <c r="T40" s="101" t="str">
        <f aca="false">IF($D40="","",SUMPRODUCT((Bookings!$D$8:$M$37=$D40)*('Check-in'!$D$10:$M$39="No-show")))</f>
        <v/>
      </c>
      <c r="U40" s="104" t="str">
        <f aca="false">IF($D40="","",IF(S40+T40=0,"",T40/(S40+T40)))</f>
        <v/>
      </c>
    </row>
    <row r="41" customFormat="false" ht="15" hidden="false" customHeight="false" outlineLevel="0" collapsed="false">
      <c r="D41" s="103" t="str">
        <f aca="false">IF(Setup!H52="","",Setup!H52)</f>
        <v/>
      </c>
      <c r="E41" s="101" t="n">
        <f aca="false">IF($D41="",0,COUNTIF(Bookings!D$8:D$37,$D41))</f>
        <v>0</v>
      </c>
      <c r="F41" s="101" t="n">
        <f aca="false">IF($D41="",0,COUNTIF(Bookings!E$8:E$37,$D41))</f>
        <v>0</v>
      </c>
      <c r="G41" s="101" t="n">
        <f aca="false">IF($D41="",0,COUNTIF(Bookings!F$8:F$37,$D41))</f>
        <v>0</v>
      </c>
      <c r="H41" s="101" t="n">
        <f aca="false">IF($D41="",0,COUNTIF(Bookings!G$8:G$37,$D41))</f>
        <v>0</v>
      </c>
      <c r="I41" s="101" t="n">
        <f aca="false">IF($D41="",0,COUNTIF(Bookings!H$8:H$37,$D41))</f>
        <v>0</v>
      </c>
      <c r="J41" s="101" t="n">
        <f aca="false">IF($D41="",0,COUNTIF(Bookings!I$8:I$37,$D41))</f>
        <v>0</v>
      </c>
      <c r="K41" s="101" t="n">
        <f aca="false">IF($D41="",0,COUNTIF(Bookings!J$8:J$37,$D41))</f>
        <v>0</v>
      </c>
      <c r="L41" s="101" t="n">
        <f aca="false">IF($D41="",0,COUNTIF(Bookings!K$8:K$37,$D41))</f>
        <v>0</v>
      </c>
      <c r="M41" s="101" t="n">
        <f aca="false">IF($D41="",0,COUNTIF(Bookings!L$8:L$37,$D41))</f>
        <v>0</v>
      </c>
      <c r="N41" s="101" t="n">
        <f aca="false">IF($D41="",0,COUNTIF(Bookings!M$8:M$37,$D41))</f>
        <v>0</v>
      </c>
      <c r="O41" s="101" t="str">
        <f aca="false">IF($D41="","",SUMPRODUCT(($E41:$N41&gt;0)*1))</f>
        <v/>
      </c>
      <c r="P41" s="101" t="n">
        <f aca="false">IF(OR($D41="",DayCol=0),0,INDEX($E41:$N41,1,DayCol))</f>
        <v>0</v>
      </c>
      <c r="Q41" s="101" t="str">
        <f aca="false">IF(R41=1,SUM($R$3:R41),"")</f>
        <v/>
      </c>
      <c r="R41" s="101" t="n">
        <f aca="false">IF(P41&gt;0,1,0)</f>
        <v>0</v>
      </c>
      <c r="S41" s="101" t="str">
        <f aca="false">IF($D41="","",SUMPRODUCT((Bookings!$D$8:$M$37=$D41)*('Check-in'!$D$10:$M$39="Showed")))</f>
        <v/>
      </c>
      <c r="T41" s="101" t="str">
        <f aca="false">IF($D41="","",SUMPRODUCT((Bookings!$D$8:$M$37=$D41)*('Check-in'!$D$10:$M$39="No-show")))</f>
        <v/>
      </c>
      <c r="U41" s="104" t="str">
        <f aca="false">IF($D41="","",IF(S41+T41=0,"",T41/(S41+T41)))</f>
        <v/>
      </c>
    </row>
    <row r="42" customFormat="false" ht="15" hidden="false" customHeight="false" outlineLevel="0" collapsed="false">
      <c r="D42" s="103" t="str">
        <f aca="false">IF(Setup!H53="","",Setup!H53)</f>
        <v/>
      </c>
      <c r="E42" s="101" t="n">
        <f aca="false">IF($D42="",0,COUNTIF(Bookings!D$8:D$37,$D42))</f>
        <v>0</v>
      </c>
      <c r="F42" s="101" t="n">
        <f aca="false">IF($D42="",0,COUNTIF(Bookings!E$8:E$37,$D42))</f>
        <v>0</v>
      </c>
      <c r="G42" s="101" t="n">
        <f aca="false">IF($D42="",0,COUNTIF(Bookings!F$8:F$37,$D42))</f>
        <v>0</v>
      </c>
      <c r="H42" s="101" t="n">
        <f aca="false">IF($D42="",0,COUNTIF(Bookings!G$8:G$37,$D42))</f>
        <v>0</v>
      </c>
      <c r="I42" s="101" t="n">
        <f aca="false">IF($D42="",0,COUNTIF(Bookings!H$8:H$37,$D42))</f>
        <v>0</v>
      </c>
      <c r="J42" s="101" t="n">
        <f aca="false">IF($D42="",0,COUNTIF(Bookings!I$8:I$37,$D42))</f>
        <v>0</v>
      </c>
      <c r="K42" s="101" t="n">
        <f aca="false">IF($D42="",0,COUNTIF(Bookings!J$8:J$37,$D42))</f>
        <v>0</v>
      </c>
      <c r="L42" s="101" t="n">
        <f aca="false">IF($D42="",0,COUNTIF(Bookings!K$8:K$37,$D42))</f>
        <v>0</v>
      </c>
      <c r="M42" s="101" t="n">
        <f aca="false">IF($D42="",0,COUNTIF(Bookings!L$8:L$37,$D42))</f>
        <v>0</v>
      </c>
      <c r="N42" s="101" t="n">
        <f aca="false">IF($D42="",0,COUNTIF(Bookings!M$8:M$37,$D42))</f>
        <v>0</v>
      </c>
      <c r="O42" s="101" t="str">
        <f aca="false">IF($D42="","",SUMPRODUCT(($E42:$N42&gt;0)*1))</f>
        <v/>
      </c>
      <c r="P42" s="101" t="n">
        <f aca="false">IF(OR($D42="",DayCol=0),0,INDEX($E42:$N42,1,DayCol))</f>
        <v>0</v>
      </c>
      <c r="Q42" s="101" t="str">
        <f aca="false">IF(R42=1,SUM($R$3:R42),"")</f>
        <v/>
      </c>
      <c r="R42" s="101" t="n">
        <f aca="false">IF(P42&gt;0,1,0)</f>
        <v>0</v>
      </c>
      <c r="S42" s="101" t="str">
        <f aca="false">IF($D42="","",SUMPRODUCT((Bookings!$D$8:$M$37=$D42)*('Check-in'!$D$10:$M$39="Showed")))</f>
        <v/>
      </c>
      <c r="T42" s="101" t="str">
        <f aca="false">IF($D42="","",SUMPRODUCT((Bookings!$D$8:$M$37=$D42)*('Check-in'!$D$10:$M$39="No-show")))</f>
        <v/>
      </c>
      <c r="U42" s="104" t="str">
        <f aca="false">IF($D42="","",IF(S42+T42=0,"",T42/(S42+T42)))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2026-08-04T08:33:48Z</dcterms:created>
  <dc:creator>openpyxl</dc:creator>
  <dc:description/>
  <dc:language>en-US</dc:language>
  <cp:lastModifiedBy/>
  <dcterms:modified xsi:type="dcterms:W3CDTF">2026-08-04T08:33:48Z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