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etup" sheetId="2" state="visible" r:id="rId4"/>
    <sheet name="Visitor log" sheetId="3" state="visible" r:id="rId5"/>
    <sheet name="Dashboard" sheetId="4" state="visible" r:id="rId6"/>
    <sheet name="Visitor badge" sheetId="5" state="visible" r:id="rId7"/>
    <sheet name="Lists" sheetId="6" state="visible" r:id="rId8"/>
  </sheets>
  <definedNames>
    <definedName function="false" hidden="false" localSheetId="3" name="_xlnm.Print_Area" vbProcedure="false">Dashboard!$A$1:$H$54</definedName>
    <definedName function="false" hidden="false" localSheetId="1" name="_xlnm.Print_Area" vbProcedure="false">Setup!$A$1:$I$64</definedName>
    <definedName function="false" hidden="false" localSheetId="0" name="_xlnm.Print_Area" vbProcedure="false">'Start here'!$A$1:$O$47</definedName>
    <definedName function="false" hidden="false" localSheetId="4" name="_xlnm.Print_Area" vbProcedure="false">'Visitor badge'!$B$2:$E$21</definedName>
    <definedName function="false" hidden="false" localSheetId="2" name="_xlnm.Print_Area" vbProcedure="false">'Visitor log'!$A$1:$R$307</definedName>
    <definedName function="false" hidden="false" localSheetId="2" name="_xlnm.Print_Titles" vbProcedure="false">'Visitor log'!$6:$6</definedName>
    <definedName function="false" hidden="false" name="AreaList" vbProcedure="false">Setup!$H$19:$H$27</definedName>
    <definedName function="false" hidden="false" name="HostList" vbProcedure="false">Setup!$C$13:$C$62</definedName>
    <definedName function="false" hidden="false" name="LongVisitHours" vbProcedure="false">Setup!$D$7</definedName>
    <definedName function="false" hidden="false" name="RetentionDays" vbProcedure="false">Setup!$D$8</definedName>
    <definedName function="false" hidden="false" name="SelectedDate" vbProcedure="false">Dashboard!$D$5</definedName>
    <definedName function="false" hidden="false" name="SiteName" vbProcedure="false">Setup!$D$6</definedName>
    <definedName function="false" hidden="false" name="VisitTypes" vbProcedure="false">Setup!$H$6:$H$14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<sst xmlns="http://schemas.openxmlformats.org/spreadsheetml/2006/main" count="205" uniqueCount="172">
  <si>
    <t xml:space="preserve">Visitor Log Template</t>
  </si>
  <si>
    <t xml:space="preserve">A free visitor sign-in log with a live on-site roll call  ·  2026 edition  ·  by OfficeRnD</t>
  </si>
  <si>
    <t xml:space="preserve">Built for Microsoft Excel  ·  Excel 2016, 2019, 2021 and Microsoft 365</t>
  </si>
  <si>
    <t xml:space="preserve">  WHAT'S INSIDE</t>
  </si>
  <si>
    <t xml:space="preserve">Setup</t>
  </si>
  <si>
    <t xml:space="preserve">Your hosts, visit types and floors. They become dropdowns everywhere.</t>
  </si>
  <si>
    <t xml:space="preserve">Visitor log</t>
  </si>
  <si>
    <t xml:space="preserve">300 rows. Status, duration and visit number calculate themselves.</t>
  </si>
  <si>
    <t xml:space="preserve">Dashboard</t>
  </si>
  <si>
    <t xml:space="preserve">Who is on site now, who is expected, and who never signed out.</t>
  </si>
  <si>
    <t xml:space="preserve">Visitor badge</t>
  </si>
  <si>
    <t xml:space="preserve">Type a visit number. The pass fills itself from the log.</t>
  </si>
  <si>
    <t xml:space="preserve">  SET IT UP IN THREE STEPS</t>
  </si>
  <si>
    <t xml:space="preserve">Open Setup. Add your hosts, visit types and floors.</t>
  </si>
  <si>
    <t xml:space="preserve">Open Visitor log. Type over the three sample rows. The status column fills itself in.</t>
  </si>
  <si>
    <t xml:space="preserve">Open Dashboard to see who is on site right now. Print it if you need a roll call.</t>
  </si>
  <si>
    <t xml:space="preserve">READY FOR A FRONT DESK THAT RUNS ITSELF?</t>
  </si>
  <si>
    <t xml:space="preserve">Visitor Hub does this without a spreadsheet</t>
  </si>
  <si>
    <t xml:space="preserve">Guests pre-register before they arrive and sign your NDA on the way in. The host is notified in Teams, Slack or email the second they check in at the tablet. Every visit is logged, and you can export any date range for compliance.</t>
  </si>
  <si>
    <t xml:space="preserve">► BOOK A LIVE DEMO</t>
  </si>
  <si>
    <t xml:space="preserve">See how Visitor Hub works  →</t>
  </si>
  <si>
    <t xml:space="preserve">30 minutes, live with a product specialist.</t>
  </si>
  <si>
    <t xml:space="preserve">4.6 / 5 on G2  ·  Leader in Space Management.</t>
  </si>
  <si>
    <t xml:space="preserve">In good company: Xerox, Yamaha and Dexus run their workplaces on OfficeRnD.</t>
  </si>
  <si>
    <t xml:space="preserve">  SIGNS YOU'VE OUTGROWN A SPREADSHEET</t>
  </si>
  <si>
    <t xml:space="preserve">•</t>
  </si>
  <si>
    <t xml:space="preserve">Reception has to remember to chase people for a signature on the way out.</t>
  </si>
  <si>
    <t xml:space="preserve">You need to prove who was in the building on a date, in minutes not hours.</t>
  </si>
  <si>
    <t xml:space="preserve">Visitors sign an NDA or a safety briefing before they get past the lobby.</t>
  </si>
  <si>
    <t xml:space="preserve">More than one entrance, or more than one site, on the same sheet.</t>
  </si>
  <si>
    <t xml:space="preserve">Hosts want to know their guest has arrived without someone walking over to tell them.</t>
  </si>
  <si>
    <t xml:space="preserve">  ONE THING BEFORE YOU START</t>
  </si>
  <si>
    <t xml:space="preserve">A visitor log is personal data. Names, phone numbers and movements through your building all count.</t>
  </si>
  <si>
    <t xml:space="preserve">Set a retention period on Setup. The Dashboard shows what is past it and the cut-off date.</t>
  </si>
  <si>
    <t xml:space="preserve">Free to use and share. Sample rows are dummy data — type over them.  ·  Book a demo: https://www.officernd.com/demo-hybrid/</t>
  </si>
  <si>
    <t xml:space="preserve">  SETUP</t>
  </si>
  <si>
    <t xml:space="preserve">Fill in the yellow cells. Everything else updates on its own.</t>
  </si>
  <si>
    <t xml:space="preserve">  1  ·  YOUR SETTINGS</t>
  </si>
  <si>
    <t xml:space="preserve">  VISIT TYPES</t>
  </si>
  <si>
    <t xml:space="preserve">Site or building name</t>
  </si>
  <si>
    <t xml:space="preserve">Acme HQ — London</t>
  </si>
  <si>
    <t xml:space="preserve">Shown on the log and the dashboard.</t>
  </si>
  <si>
    <t xml:space="preserve">Meeting</t>
  </si>
  <si>
    <t xml:space="preserve">Flag a visit longer than (hours)</t>
  </si>
  <si>
    <t xml:space="preserve">Long visits turn amber in the log.</t>
  </si>
  <si>
    <t xml:space="preserve">Interview</t>
  </si>
  <si>
    <t xml:space="preserve">Keep visitor records for (days)</t>
  </si>
  <si>
    <t xml:space="preserve">Drives the dashboard retention block.</t>
  </si>
  <si>
    <t xml:space="preserve">Client visit</t>
  </si>
  <si>
    <t xml:space="preserve">Contractor</t>
  </si>
  <si>
    <t xml:space="preserve">Delivery</t>
  </si>
  <si>
    <t xml:space="preserve">  2  ·  WHO CAN HOST A VISITOR</t>
  </si>
  <si>
    <t xml:space="preserve">Candidate</t>
  </si>
  <si>
    <t xml:space="preserve">#</t>
  </si>
  <si>
    <t xml:space="preserve">Host name</t>
  </si>
  <si>
    <t xml:space="preserve">Team</t>
  </si>
  <si>
    <t xml:space="preserve">Email or extension</t>
  </si>
  <si>
    <t xml:space="preserve">Auditor</t>
  </si>
  <si>
    <t xml:space="preserve">Ava Mitchell</t>
  </si>
  <si>
    <t xml:space="preserve">Product</t>
  </si>
  <si>
    <t xml:space="preserve">ava.mitchell@acme.example</t>
  </si>
  <si>
    <t xml:space="preserve">Office tour</t>
  </si>
  <si>
    <t xml:space="preserve">Noah Bennett</t>
  </si>
  <si>
    <t xml:space="preserve">ext. 2214</t>
  </si>
  <si>
    <t xml:space="preserve">Other</t>
  </si>
  <si>
    <t xml:space="preserve">Mia Okafor</t>
  </si>
  <si>
    <t xml:space="preserve">Engineering</t>
  </si>
  <si>
    <t xml:space="preserve">mia.okafor@acme.example</t>
  </si>
  <si>
    <t xml:space="preserve">Liam Novak</t>
  </si>
  <si>
    <t xml:space="preserve">ext. 2240</t>
  </si>
  <si>
    <t xml:space="preserve">Edit these. They fill the Visit type dropdown.</t>
  </si>
  <si>
    <t xml:space="preserve">Sofia Ramirez</t>
  </si>
  <si>
    <t xml:space="preserve">Sales</t>
  </si>
  <si>
    <t xml:space="preserve">sofia.ramirez@acme.example</t>
  </si>
  <si>
    <t xml:space="preserve">Ethan Clarke</t>
  </si>
  <si>
    <t xml:space="preserve">ext. 2101</t>
  </si>
  <si>
    <t xml:space="preserve">  AREAS OR FLOORS</t>
  </si>
  <si>
    <t xml:space="preserve">Jonas Weber</t>
  </si>
  <si>
    <t xml:space="preserve">Facilities</t>
  </si>
  <si>
    <t xml:space="preserve">jonas.weber@acme.example</t>
  </si>
  <si>
    <t xml:space="preserve">Reception</t>
  </si>
  <si>
    <t xml:space="preserve">Priya Nair</t>
  </si>
  <si>
    <t xml:space="preserve">People Ops</t>
  </si>
  <si>
    <t xml:space="preserve">ext. 2008</t>
  </si>
  <si>
    <t xml:space="preserve">Ground floor</t>
  </si>
  <si>
    <t xml:space="preserve">Floor 1</t>
  </si>
  <si>
    <t xml:space="preserve">Floor 2</t>
  </si>
  <si>
    <t xml:space="preserve">Floor 3</t>
  </si>
  <si>
    <t xml:space="preserve">Meeting rooms</t>
  </si>
  <si>
    <t xml:space="preserve">Lab</t>
  </si>
  <si>
    <t xml:space="preserve">Warehouse</t>
  </si>
  <si>
    <t xml:space="preserve">Used for the badge and the roll call.</t>
  </si>
  <si>
    <t xml:space="preserve">Add up to 50 hosts. These names fill the Host dropdown in the visitor log.</t>
  </si>
  <si>
    <t xml:space="preserve">  Nobody should have to remember to sign a guest out. OfficeRnD Visitor Hub does it for you.</t>
  </si>
  <si>
    <t xml:space="preserve">Book a live demo  →  </t>
  </si>
  <si>
    <t xml:space="preserve">  White cells are yours to fill. Grey columns calculate themselves.</t>
  </si>
  <si>
    <t xml:space="preserve">Date</t>
  </si>
  <si>
    <t xml:space="preserve">Visitor name</t>
  </si>
  <si>
    <t xml:space="preserve">Company</t>
  </si>
  <si>
    <t xml:space="preserve">Email</t>
  </si>
  <si>
    <t xml:space="preserve">Phone</t>
  </si>
  <si>
    <t xml:space="preserve">Visit type</t>
  </si>
  <si>
    <t xml:space="preserve">Host</t>
  </si>
  <si>
    <t xml:space="preserve">Area or floor</t>
  </si>
  <si>
    <t xml:space="preserve">Badge</t>
  </si>
  <si>
    <t xml:space="preserve">Time in</t>
  </si>
  <si>
    <t xml:space="preserve">Time out</t>
  </si>
  <si>
    <t xml:space="preserve">On site</t>
  </si>
  <si>
    <t xml:space="preserve">Status</t>
  </si>
  <si>
    <t xml:space="preserve">NDA signed</t>
  </si>
  <si>
    <t xml:space="preserve">Notes</t>
  </si>
  <si>
    <t xml:space="preserve">Priya Shah</t>
  </si>
  <si>
    <t xml:space="preserve">Northwind Design</t>
  </si>
  <si>
    <t xml:space="preserve">priya.shah@northwind.example</t>
  </si>
  <si>
    <t xml:space="preserve">+44 20 7946 0102</t>
  </si>
  <si>
    <t xml:space="preserve">Yes</t>
  </si>
  <si>
    <t xml:space="preserve">Sample row — type over it.</t>
  </si>
  <si>
    <t xml:space="preserve">Marcus Reed</t>
  </si>
  <si>
    <t xml:space="preserve">Loop Logistics</t>
  </si>
  <si>
    <t xml:space="preserve">+44 7700 900318</t>
  </si>
  <si>
    <t xml:space="preserve">Not required</t>
  </si>
  <si>
    <t xml:space="preserve">Sample row. Still on site — no time out yet.</t>
  </si>
  <si>
    <t xml:space="preserve">Elena Petrova</t>
  </si>
  <si>
    <t xml:space="preserve">elena.petrova@example.com</t>
  </si>
  <si>
    <t xml:space="preserve">No</t>
  </si>
  <si>
    <t xml:space="preserve">Sample row. Expected, not arrived yet.</t>
  </si>
  <si>
    <t xml:space="preserve">  300 rows. Need more? Select row 306 and copy it down — the formulas come with it. Sample rows are dummy data.</t>
  </si>
  <si>
    <t xml:space="preserve">  Still signing people in by hand? OfficeRnD Visitor Hub does it from a tablet at reception.</t>
  </si>
  <si>
    <t xml:space="preserve">Pre-registration, NDAs signed before arrival, and host notifications in Teams, Slack or email.</t>
  </si>
  <si>
    <t xml:space="preserve">  Nobody updates this dashboard. OfficeRnD Visitor Hub keeps it live.</t>
  </si>
  <si>
    <t xml:space="preserve">Show me this day:</t>
  </si>
  <si>
    <t xml:space="preserve">  Type any date to look back.</t>
  </si>
  <si>
    <t xml:space="preserve">ON SITE NOW</t>
  </si>
  <si>
    <t xml:space="preserve">EXPECTED</t>
  </si>
  <si>
    <t xml:space="preserve">SIGNED IN</t>
  </si>
  <si>
    <t xml:space="preserve">AVERAGE VISIT</t>
  </si>
  <si>
    <t xml:space="preserve">NEVER SIGNED OUT</t>
  </si>
  <si>
    <t xml:space="preserve">  ON SITE RIGHT NOW  —  PRINT THIS AS YOUR FIRE ROLL CALL</t>
  </si>
  <si>
    <t xml:space="preserve">Visitor</t>
  </si>
  <si>
    <t xml:space="preserve">  VISITS BY TYPE</t>
  </si>
  <si>
    <t xml:space="preserve">  RECORDS AND COMPLIANCE</t>
  </si>
  <si>
    <t xml:space="preserve">Type</t>
  </si>
  <si>
    <t xml:space="preserve">On this day</t>
  </si>
  <si>
    <t xml:space="preserve">All time</t>
  </si>
  <si>
    <t xml:space="preserve">Records in this log</t>
  </si>
  <si>
    <t xml:space="preserve">Oldest record</t>
  </si>
  <si>
    <t xml:space="preserve">Past retention period</t>
  </si>
  <si>
    <t xml:space="preserve">Delete on or before</t>
  </si>
  <si>
    <t xml:space="preserve">  Set the retention period on the Setup tab.</t>
  </si>
  <si>
    <t xml:space="preserve">  A ROLL CALL THAT IS ALWAYS RIGHT, WITHOUT ANYONE TYPING</t>
  </si>
  <si>
    <t xml:space="preserve">  OfficeRnD Visitor Hub keeps this list live</t>
  </si>
  <si>
    <t xml:space="preserve">  Guests check themselves in on a tablet, the host gets pinged in Teams or Slack, and the on-site list updates itself. Export any date range for an audit, a fire drill or a client security review.</t>
  </si>
  <si>
    <t xml:space="preserve">  30 minutes, live with a product specialist  ·  https://www.officernd.com/demo-hybrid/</t>
  </si>
  <si>
    <t xml:space="preserve">  Printing passes by hand? OfficeRnD prints them at the door.</t>
  </si>
  <si>
    <t xml:space="preserve">  Visitor badge</t>
  </si>
  <si>
    <t xml:space="preserve">  Type a visit number from the log, then print this sheet.</t>
  </si>
  <si>
    <t xml:space="preserve">Visit number</t>
  </si>
  <si>
    <t xml:space="preserve">HOST</t>
  </si>
  <si>
    <t xml:space="preserve">AREA OR FLOOR</t>
  </si>
  <si>
    <t xml:space="preserve">DATE</t>
  </si>
  <si>
    <t xml:space="preserve">TIME IN</t>
  </si>
  <si>
    <t xml:space="preserve">BADGE</t>
  </si>
  <si>
    <t xml:space="preserve">  RETURN THIS PASS TO RECEPTION WHEN YOU LEAVE</t>
  </si>
  <si>
    <t xml:space="preserve">In an emergency, do not use the lifts. Take the nearest emergency exit and go to the assembly point. Keep this pass visible at all times so reception can account for you.</t>
  </si>
  <si>
    <t xml:space="preserve">  Helper sheet. The dashboard reads these columns. Nothing to edit here.</t>
  </si>
  <si>
    <t xml:space="preserve">Name</t>
  </si>
  <si>
    <t xml:space="preserve">Rank</t>
  </si>
  <si>
    <t xml:space="preserve">Expected</t>
  </si>
  <si>
    <t xml:space="preserve">Signed in</t>
  </si>
  <si>
    <t xml:space="preserve">Duration</t>
  </si>
  <si>
    <t xml:space="preserve">Never out</t>
  </si>
  <si>
    <t xml:space="preserve">Past keep</t>
  </si>
</sst>
</file>

<file path=xl/styles.xml><?xml version="1.0" encoding="utf-8"?>
<styleSheet xmlns="http://schemas.openxmlformats.org/spreadsheetml/2006/main">
  <numFmts count="8">
    <numFmt numFmtId="164" formatCode="General"/>
    <numFmt numFmtId="165" formatCode="@"/>
    <numFmt numFmtId="166" formatCode="0"/>
    <numFmt numFmtId="167" formatCode="General"/>
    <numFmt numFmtId="168" formatCode="d\ mmm\ yyyy"/>
    <numFmt numFmtId="169" formatCode="hh:mm"/>
    <numFmt numFmtId="170" formatCode="[h]:mm"/>
    <numFmt numFmtId="171" formatCode="ddd&quot;, &quot;d\ mmm\ yyyy"/>
  </numFmts>
  <fonts count="46">
    <font>
      <sz val="11"/>
      <color theme="1"/>
      <name val="Calibri"/>
      <family val="2"/>
      <charset val="1"/>
    </font>
    <font>
      <sz val="10"/>
      <name val="Arial"/>
      <family val="0"/>
    </font>
    <font>
      <sz val="10"/>
      <name val="Arial"/>
      <family val="0"/>
    </font>
    <font>
      <sz val="10"/>
      <name val="Arial"/>
      <family val="0"/>
    </font>
    <font>
      <b val="true"/>
      <sz val="24"/>
      <color rgb="FFFFFFFF"/>
      <name val="Arial"/>
      <family val="0"/>
      <charset val="1"/>
    </font>
    <font>
      <sz val="11"/>
      <color rgb="FFC7D8F5"/>
      <name val="Arial"/>
      <family val="0"/>
      <charset val="1"/>
    </font>
    <font>
      <sz val="10"/>
      <color rgb="FF9FBAEC"/>
      <name val="Arial"/>
      <family val="0"/>
      <charset val="1"/>
    </font>
    <font>
      <b val="true"/>
      <sz val="11"/>
      <color rgb="FF083C92"/>
      <name val="Arial"/>
      <family val="0"/>
      <charset val="1"/>
    </font>
    <font>
      <sz val="10"/>
      <color rgb="FF1B2733"/>
      <name val="Arial"/>
      <family val="0"/>
      <charset val="1"/>
    </font>
    <font>
      <b val="true"/>
      <sz val="14"/>
      <color rgb="FF2F6FED"/>
      <name val="Arial"/>
      <family val="0"/>
      <charset val="1"/>
    </font>
    <font>
      <b val="true"/>
      <sz val="10"/>
      <color rgb="FF7FA8F0"/>
      <name val="Arial"/>
      <family val="0"/>
      <charset val="1"/>
    </font>
    <font>
      <b val="true"/>
      <sz val="18"/>
      <color rgb="FFFFFFFF"/>
      <name val="Arial"/>
      <family val="0"/>
      <charset val="1"/>
    </font>
    <font>
      <sz val="10"/>
      <color rgb="FFDCE7FB"/>
      <name val="Arial"/>
      <family val="0"/>
      <charset val="1"/>
    </font>
    <font>
      <b val="true"/>
      <sz val="12"/>
      <color rgb="FFFFFFFF"/>
      <name val="Arial"/>
      <family val="0"/>
      <charset val="1"/>
    </font>
    <font>
      <b val="true"/>
      <sz val="11"/>
      <color rgb="FF6FE3D4"/>
      <name val="Arial"/>
      <family val="0"/>
      <charset val="1"/>
    </font>
    <font>
      <sz val="9"/>
      <color rgb="FF9FBAEC"/>
      <name val="Arial"/>
      <family val="0"/>
      <charset val="1"/>
    </font>
    <font>
      <b val="true"/>
      <sz val="9"/>
      <color rgb="FF7FA8F0"/>
      <name val="Arial"/>
      <family val="0"/>
      <charset val="1"/>
    </font>
    <font>
      <b val="true"/>
      <sz val="11"/>
      <color rgb="FF2F6FED"/>
      <name val="Arial"/>
      <family val="0"/>
      <charset val="1"/>
    </font>
    <font>
      <sz val="9"/>
      <color rgb="FF5A6472"/>
      <name val="Arial"/>
      <family val="0"/>
      <charset val="1"/>
    </font>
    <font>
      <b val="true"/>
      <sz val="14"/>
      <color rgb="FFFFFFFF"/>
      <name val="Arial"/>
      <family val="0"/>
      <charset val="1"/>
    </font>
    <font>
      <sz val="10"/>
      <color rgb="FF5A6472"/>
      <name val="Arial"/>
      <family val="0"/>
      <charset val="1"/>
    </font>
    <font>
      <b val="true"/>
      <sz val="11"/>
      <color rgb="FF0000FF"/>
      <name val="Arial"/>
      <family val="0"/>
      <charset val="1"/>
    </font>
    <font>
      <sz val="10"/>
      <color rgb="FF0000FF"/>
      <name val="Arial"/>
      <family val="0"/>
      <charset val="1"/>
    </font>
    <font>
      <b val="true"/>
      <sz val="10"/>
      <color rgb="FFFFFFFF"/>
      <name val="Arial"/>
      <family val="0"/>
      <charset val="1"/>
    </font>
    <font>
      <sz val="10"/>
      <color rgb="FFC7D8F5"/>
      <name val="Arial"/>
      <family val="0"/>
      <charset val="1"/>
    </font>
    <font>
      <b val="true"/>
      <sz val="10"/>
      <color rgb="FFFFB27A"/>
      <name val="Arial"/>
      <family val="0"/>
      <charset val="1"/>
    </font>
    <font>
      <b val="true"/>
      <sz val="18"/>
      <color rgb="FF083C92"/>
      <name val="Arial"/>
      <family val="0"/>
      <charset val="1"/>
    </font>
    <font>
      <b val="true"/>
      <sz val="10"/>
      <color rgb="FF9B1C1C"/>
      <name val="Arial"/>
      <family val="0"/>
      <charset val="1"/>
    </font>
    <font>
      <b val="true"/>
      <sz val="11"/>
      <color rgb="FFFFFFFF"/>
      <name val="Arial"/>
      <family val="0"/>
      <charset val="1"/>
    </font>
    <font>
      <b val="true"/>
      <sz val="16"/>
      <color rgb="FF083C92"/>
      <name val="Arial"/>
      <family val="0"/>
      <charset val="1"/>
    </font>
    <font>
      <b val="true"/>
      <sz val="11"/>
      <color rgb="FF1B2733"/>
      <name val="Arial"/>
      <family val="0"/>
      <charset val="1"/>
    </font>
    <font>
      <b val="true"/>
      <sz val="12"/>
      <color rgb="FF0000FF"/>
      <name val="Arial"/>
      <family val="0"/>
      <charset val="1"/>
    </font>
    <font>
      <b val="true"/>
      <sz val="9"/>
      <color rgb="FF0B5D2E"/>
      <name val="Arial"/>
      <family val="0"/>
      <charset val="1"/>
    </font>
    <font>
      <b val="true"/>
      <sz val="9"/>
      <color rgb="FF1B3F8F"/>
      <name val="Arial"/>
      <family val="0"/>
      <charset val="1"/>
    </font>
    <font>
      <b val="true"/>
      <sz val="9"/>
      <color rgb="FF8A5A00"/>
      <name val="Arial"/>
      <family val="0"/>
      <charset val="1"/>
    </font>
    <font>
      <b val="true"/>
      <sz val="9"/>
      <color rgb="FF9B1C1C"/>
      <name val="Arial"/>
      <family val="0"/>
      <charset val="1"/>
    </font>
    <font>
      <b val="true"/>
      <sz val="22"/>
      <color rgb="FF0B5D2E"/>
      <name val="Arial"/>
      <family val="0"/>
      <charset val="1"/>
    </font>
    <font>
      <b val="true"/>
      <sz val="22"/>
      <color rgb="FF1B3F8F"/>
      <name val="Arial"/>
      <family val="0"/>
      <charset val="1"/>
    </font>
    <font>
      <b val="true"/>
      <sz val="22"/>
      <color rgb="FF8A5A00"/>
      <name val="Arial"/>
      <family val="0"/>
      <charset val="1"/>
    </font>
    <font>
      <b val="true"/>
      <sz val="22"/>
      <color rgb="FF9B1C1C"/>
      <name val="Arial"/>
      <family val="0"/>
      <charset val="1"/>
    </font>
    <font>
      <b val="true"/>
      <sz val="9"/>
      <color rgb="FF5A6472"/>
      <name val="Arial"/>
      <family val="0"/>
      <charset val="1"/>
    </font>
    <font>
      <b val="true"/>
      <sz val="10"/>
      <color rgb="FF083C92"/>
      <name val="Arial"/>
      <family val="0"/>
      <charset val="1"/>
    </font>
    <font>
      <b val="true"/>
      <sz val="22"/>
      <color rgb="FF083C92"/>
      <name val="Arial"/>
      <family val="0"/>
      <charset val="1"/>
    </font>
    <font>
      <sz val="11"/>
      <color rgb="FF5A6472"/>
      <name val="Arial"/>
      <family val="0"/>
      <charset val="1"/>
    </font>
    <font>
      <b val="true"/>
      <sz val="12"/>
      <color rgb="FF1B2733"/>
      <name val="Arial"/>
      <family val="0"/>
      <charset val="1"/>
    </font>
    <font>
      <b val="true"/>
      <sz val="10"/>
      <color rgb="FF8A5A00"/>
      <name val="Arial"/>
      <family val="0"/>
      <charset val="1"/>
    </font>
  </fonts>
  <fills count="12">
    <fill>
      <patternFill patternType="none"/>
    </fill>
    <fill>
      <patternFill patternType="gray125"/>
    </fill>
    <fill>
      <patternFill patternType="solid">
        <fgColor rgb="FF083C92"/>
        <bgColor rgb="FF1B3F8F"/>
      </patternFill>
    </fill>
    <fill>
      <patternFill patternType="solid">
        <fgColor rgb="FFF4F7FB"/>
        <bgColor rgb="FFEBEFF4"/>
      </patternFill>
    </fill>
    <fill>
      <patternFill patternType="solid">
        <fgColor rgb="FFFF7A2F"/>
        <bgColor rgb="FFFF8080"/>
      </patternFill>
    </fill>
    <fill>
      <patternFill patternType="solid">
        <fgColor rgb="FFFFF3B0"/>
        <bgColor rgb="FFFDEDC8"/>
      </patternFill>
    </fill>
    <fill>
      <patternFill patternType="solid">
        <fgColor rgb="FFFFFFFF"/>
        <bgColor rgb="FFF4F7FB"/>
      </patternFill>
    </fill>
    <fill>
      <patternFill patternType="solid">
        <fgColor rgb="FF052866"/>
        <bgColor rgb="FF1B2733"/>
      </patternFill>
    </fill>
    <fill>
      <patternFill patternType="solid">
        <fgColor rgb="FFD3F0DE"/>
        <bgColor rgb="FFDCE7FB"/>
      </patternFill>
    </fill>
    <fill>
      <patternFill patternType="solid">
        <fgColor rgb="FFDCE9FE"/>
        <bgColor rgb="FFDCE7FB"/>
      </patternFill>
    </fill>
    <fill>
      <patternFill patternType="solid">
        <fgColor rgb="FFFDEDC8"/>
        <bgColor rgb="FFFFF3B0"/>
      </patternFill>
    </fill>
    <fill>
      <patternFill patternType="solid">
        <fgColor rgb="FFFBDDDD"/>
        <bgColor rgb="FFFDEDC8"/>
      </patternFill>
    </fill>
  </fills>
  <borders count="3">
    <border diagonalUp="false" diagonalDown="false">
      <left/>
      <right/>
      <top/>
      <bottom/>
      <diagonal/>
    </border>
    <border diagonalUp="false" diagonalDown="false">
      <left style="thin">
        <color rgb="FFD9E1EC"/>
      </left>
      <right style="thin">
        <color rgb="FFD9E1EC"/>
      </right>
      <top style="thin">
        <color rgb="FFD9E1EC"/>
      </top>
      <bottom style="thin">
        <color rgb="FFD9E1EC"/>
      </bottom>
      <diagonal/>
    </border>
    <border diagonalUp="false" diagonalDown="false">
      <left style="thin">
        <color rgb="FFD9E1EC"/>
      </left>
      <right/>
      <top style="thin">
        <color rgb="FFD9E1EC"/>
      </top>
      <bottom style="thin">
        <color rgb="FFD9E1E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5" fillId="2" borderId="0" xfId="0" applyFont="true" applyBorder="true" applyAlignment="true" applyProtection="false">
      <alignment horizontal="left" vertical="center" textRotation="0" wrapText="false" indent="0" shrinkToFit="false"/>
      <protection locked="true" hidden="false"/>
    </xf>
    <xf numFmtId="164" fontId="6" fillId="2" borderId="0" xfId="0" applyFont="true" applyBorder="true" applyAlignment="true" applyProtection="false">
      <alignment horizontal="left" vertical="center" textRotation="0" wrapText="false" indent="0" shrinkToFit="false"/>
      <protection locked="true" hidden="false"/>
    </xf>
    <xf numFmtId="164" fontId="7" fillId="3" borderId="0" xfId="0" applyFont="true" applyBorder="true" applyAlignment="true" applyProtection="false">
      <alignment horizontal="left" vertical="center" textRotation="0" wrapText="false" indent="0" shrinkToFit="false"/>
      <protection locked="true" hidden="false"/>
    </xf>
    <xf numFmtId="164" fontId="7" fillId="0"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4" fontId="10" fillId="2" borderId="0" xfId="0" applyFont="true" applyBorder="true" applyAlignment="true" applyProtection="false">
      <alignment horizontal="left" vertical="center" textRotation="0" wrapText="fals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2" borderId="0" xfId="0" applyFont="true" applyBorder="true" applyAlignment="true" applyProtection="false">
      <alignment horizontal="left" vertical="center" textRotation="0" wrapText="true" indent="0" shrinkToFit="false"/>
      <protection locked="true" hidden="false"/>
    </xf>
    <xf numFmtId="164" fontId="13" fillId="4" borderId="0" xfId="0" applyFont="true" applyBorder="true" applyAlignment="true" applyProtection="false">
      <alignment horizontal="center" vertical="center" textRotation="0" wrapText="false" indent="0" shrinkToFit="false"/>
      <protection locked="true" hidden="false"/>
    </xf>
    <xf numFmtId="164" fontId="14" fillId="2" borderId="0" xfId="0" applyFont="true" applyBorder="true" applyAlignment="true" applyProtection="false">
      <alignment horizontal="center" vertical="center" textRotation="0" wrapText="false" indent="0" shrinkToFit="false"/>
      <protection locked="true" hidden="false"/>
    </xf>
    <xf numFmtId="164" fontId="15" fillId="2" borderId="0" xfId="0" applyFont="true" applyBorder="true" applyAlignment="true" applyProtection="false">
      <alignment horizontal="center" vertical="center" textRotation="0" wrapText="false" indent="0" shrinkToFit="false"/>
      <protection locked="true" hidden="false"/>
    </xf>
    <xf numFmtId="164" fontId="16" fillId="2" borderId="0" xfId="0" applyFont="true" applyBorder="true" applyAlignment="true" applyProtection="false">
      <alignment horizontal="left" vertical="center" textRotation="0" wrapText="false" indent="0" shrinkToFit="false"/>
      <protection locked="true" hidden="false"/>
    </xf>
    <xf numFmtId="164" fontId="17" fillId="0" borderId="0" xfId="0" applyFont="true" applyBorder="false" applyAlignment="true" applyProtection="false">
      <alignment horizontal="center" vertical="center" textRotation="0" wrapText="false" indent="0" shrinkToFit="false"/>
      <protection locked="true" hidden="false"/>
    </xf>
    <xf numFmtId="164" fontId="18" fillId="0" borderId="0" xfId="0" applyFont="true" applyBorder="true" applyAlignment="true" applyProtection="false">
      <alignment horizontal="left" vertical="center" textRotation="0" wrapText="false" indent="0" shrinkToFit="false"/>
      <protection locked="true" hidden="false"/>
    </xf>
    <xf numFmtId="164" fontId="19" fillId="2" borderId="0" xfId="0" applyFont="true" applyBorder="true" applyAlignment="true" applyProtection="false">
      <alignment horizontal="left" vertical="center" textRotation="0" wrapText="false" indent="0" shrinkToFit="false"/>
      <protection locked="true" hidden="false"/>
    </xf>
    <xf numFmtId="164" fontId="20" fillId="0" borderId="0" xfId="0" applyFont="true" applyBorder="true" applyAlignment="true" applyProtection="false">
      <alignment horizontal="left" vertical="center" textRotation="0" wrapText="false" indent="0" shrinkToFit="false"/>
      <protection locked="true" hidden="false"/>
    </xf>
    <xf numFmtId="165" fontId="21" fillId="5" borderId="1" xfId="0" applyFont="true" applyBorder="true" applyAlignment="true" applyProtection="false">
      <alignment horizontal="center" vertical="center" textRotation="0" wrapText="false" indent="0" shrinkToFit="false"/>
      <protection locked="true" hidden="false"/>
    </xf>
    <xf numFmtId="164" fontId="18" fillId="0" borderId="0" xfId="0" applyFont="true" applyBorder="false" applyAlignment="true" applyProtection="false">
      <alignment horizontal="left" vertical="center" textRotation="0" wrapText="false" indent="0" shrinkToFit="false"/>
      <protection locked="true" hidden="false"/>
    </xf>
    <xf numFmtId="164" fontId="22" fillId="6" borderId="1" xfId="0" applyFont="true" applyBorder="true" applyAlignment="true" applyProtection="false">
      <alignment horizontal="left" vertical="center" textRotation="0" wrapText="false" indent="0" shrinkToFit="false"/>
      <protection locked="true" hidden="false"/>
    </xf>
    <xf numFmtId="166" fontId="21" fillId="5" borderId="1" xfId="0" applyFont="true" applyBorder="true" applyAlignment="true" applyProtection="false">
      <alignment horizontal="center" vertical="center" textRotation="0" wrapText="false" indent="0" shrinkToFit="false"/>
      <protection locked="true" hidden="false"/>
    </xf>
    <xf numFmtId="164" fontId="23" fillId="7" borderId="1" xfId="0" applyFont="true" applyBorder="true" applyAlignment="true" applyProtection="false">
      <alignment horizontal="center" vertical="center" textRotation="0" wrapText="false" indent="0" shrinkToFit="false"/>
      <protection locked="true" hidden="false"/>
    </xf>
    <xf numFmtId="164" fontId="23" fillId="7" borderId="1" xfId="0" applyFont="true" applyBorder="true" applyAlignment="true" applyProtection="false">
      <alignment horizontal="left" vertical="center" textRotation="0" wrapText="false" indent="0" shrinkToFit="false"/>
      <protection locked="true" hidden="false"/>
    </xf>
    <xf numFmtId="166" fontId="18" fillId="3" borderId="1" xfId="0" applyFont="true" applyBorder="true" applyAlignment="true" applyProtection="false">
      <alignment horizontal="center" vertical="center" textRotation="0" wrapText="false" indent="0" shrinkToFit="false"/>
      <protection locked="true" hidden="false"/>
    </xf>
    <xf numFmtId="164" fontId="24" fillId="2" borderId="0" xfId="0" applyFont="true" applyBorder="true" applyAlignment="true" applyProtection="false">
      <alignment horizontal="left" vertical="center" textRotation="0" wrapText="false" indent="0" shrinkToFit="false"/>
      <protection locked="true" hidden="false"/>
    </xf>
    <xf numFmtId="164" fontId="25" fillId="2" borderId="0" xfId="0" applyFont="true" applyBorder="true" applyAlignment="true" applyProtection="false">
      <alignment horizontal="right" vertical="center" textRotation="0" wrapText="false" indent="0" shrinkToFit="false"/>
      <protection locked="true" hidden="false"/>
    </xf>
    <xf numFmtId="164" fontId="26" fillId="0" borderId="0" xfId="0" applyFont="true" applyBorder="true" applyAlignment="true" applyProtection="false">
      <alignment horizontal="left" vertical="center" textRotation="0" wrapText="false" indent="0" shrinkToFit="false"/>
      <protection locked="true" hidden="false"/>
    </xf>
    <xf numFmtId="164" fontId="20" fillId="0" borderId="0" xfId="0" applyFont="true" applyBorder="true" applyAlignment="true" applyProtection="false">
      <alignment horizontal="right" vertical="center" textRotation="0" wrapText="false" indent="0" shrinkToFit="false"/>
      <protection locked="true" hidden="false"/>
    </xf>
    <xf numFmtId="164" fontId="27" fillId="0" borderId="0" xfId="0" applyFont="true" applyBorder="true" applyAlignment="true" applyProtection="false">
      <alignment horizontal="right" vertical="center" textRotation="0" wrapText="false" indent="0" shrinkToFit="false"/>
      <protection locked="true" hidden="false"/>
    </xf>
    <xf numFmtId="167" fontId="20" fillId="3" borderId="1" xfId="0" applyFont="true" applyBorder="true" applyAlignment="true" applyProtection="false">
      <alignment horizontal="center" vertical="center" textRotation="0" wrapText="false" indent="0" shrinkToFit="false"/>
      <protection locked="true" hidden="false"/>
    </xf>
    <xf numFmtId="168" fontId="8" fillId="6" borderId="1" xfId="0" applyFont="true" applyBorder="true" applyAlignment="true" applyProtection="false">
      <alignment horizontal="left" vertical="center" textRotation="0" wrapText="false" indent="0" shrinkToFit="false"/>
      <protection locked="true" hidden="false"/>
    </xf>
    <xf numFmtId="164" fontId="8" fillId="6" borderId="1" xfId="0" applyFont="true" applyBorder="true" applyAlignment="true" applyProtection="false">
      <alignment horizontal="left" vertical="center" textRotation="0" wrapText="false" indent="0" shrinkToFit="false"/>
      <protection locked="true" hidden="false"/>
    </xf>
    <xf numFmtId="166" fontId="8" fillId="6" borderId="1" xfId="0" applyFont="true" applyBorder="true" applyAlignment="true" applyProtection="false">
      <alignment horizontal="center" vertical="center" textRotation="0" wrapText="false" indent="0" shrinkToFit="false"/>
      <protection locked="true" hidden="false"/>
    </xf>
    <xf numFmtId="169" fontId="8" fillId="6" borderId="1" xfId="0" applyFont="true" applyBorder="true" applyAlignment="true" applyProtection="false">
      <alignment horizontal="center" vertical="center" textRotation="0" wrapText="false" indent="0" shrinkToFit="false"/>
      <protection locked="true" hidden="false"/>
    </xf>
    <xf numFmtId="170" fontId="8" fillId="3" borderId="1" xfId="0" applyFont="true" applyBorder="true" applyAlignment="true" applyProtection="false">
      <alignment horizontal="center" vertical="center" textRotation="0" wrapText="false" indent="0" shrinkToFit="false"/>
      <protection locked="true" hidden="false"/>
    </xf>
    <xf numFmtId="164" fontId="8" fillId="3" borderId="1" xfId="0" applyFont="true" applyBorder="true" applyAlignment="true" applyProtection="false">
      <alignment horizontal="center" vertical="center" textRotation="0" wrapText="false" indent="0" shrinkToFit="false"/>
      <protection locked="true" hidden="false"/>
    </xf>
    <xf numFmtId="164" fontId="8" fillId="6" borderId="1" xfId="0" applyFont="true" applyBorder="true" applyAlignment="true" applyProtection="false">
      <alignment horizontal="center" vertical="center" textRotation="0" wrapText="false" indent="0" shrinkToFit="false"/>
      <protection locked="true" hidden="false"/>
    </xf>
    <xf numFmtId="164" fontId="20" fillId="6" borderId="1" xfId="0" applyFont="true" applyBorder="true" applyAlignment="true" applyProtection="false">
      <alignment horizontal="left" vertical="center" textRotation="0" wrapText="false" indent="0" shrinkToFit="false"/>
      <protection locked="true" hidden="false"/>
    </xf>
    <xf numFmtId="164" fontId="13" fillId="2" borderId="0" xfId="0" applyFont="true" applyBorder="true" applyAlignment="true" applyProtection="false">
      <alignment horizontal="left" vertical="center" textRotation="0" wrapText="false" indent="0" shrinkToFit="false"/>
      <protection locked="true" hidden="false"/>
    </xf>
    <xf numFmtId="164" fontId="28" fillId="4" borderId="0" xfId="0" applyFont="true" applyBorder="true" applyAlignment="true" applyProtection="false">
      <alignment horizontal="center" vertical="center" textRotation="0" wrapText="false" indent="0" shrinkToFit="false"/>
      <protection locked="true" hidden="false"/>
    </xf>
    <xf numFmtId="164" fontId="12" fillId="2" borderId="0" xfId="0" applyFont="true" applyBorder="true" applyAlignment="true" applyProtection="false">
      <alignment horizontal="left" vertical="center" textRotation="0" wrapText="false" indent="0" shrinkToFit="false"/>
      <protection locked="true" hidden="false"/>
    </xf>
    <xf numFmtId="164" fontId="29" fillId="0" borderId="0" xfId="0" applyFont="true" applyBorder="true" applyAlignment="true" applyProtection="false">
      <alignment horizontal="left" vertical="center" textRotation="0" wrapText="false" indent="0" shrinkToFit="false"/>
      <protection locked="true" hidden="false"/>
    </xf>
    <xf numFmtId="164" fontId="30" fillId="0" borderId="0" xfId="0" applyFont="true" applyBorder="false" applyAlignment="true" applyProtection="false">
      <alignment horizontal="left" vertical="center" textRotation="0" wrapText="false" indent="0" shrinkToFit="false"/>
      <protection locked="true" hidden="false"/>
    </xf>
    <xf numFmtId="171" fontId="31" fillId="5" borderId="1" xfId="0" applyFont="true" applyBorder="true" applyAlignment="true" applyProtection="false">
      <alignment horizontal="center" vertical="center" textRotation="0" wrapText="false" indent="0" shrinkToFit="false"/>
      <protection locked="true" hidden="false"/>
    </xf>
    <xf numFmtId="164" fontId="32" fillId="8" borderId="0" xfId="0" applyFont="true" applyBorder="false" applyAlignment="true" applyProtection="false">
      <alignment horizontal="center" vertical="center" textRotation="0" wrapText="false" indent="0" shrinkToFit="false"/>
      <protection locked="true" hidden="false"/>
    </xf>
    <xf numFmtId="164" fontId="33" fillId="9" borderId="0" xfId="0" applyFont="true" applyBorder="false" applyAlignment="true" applyProtection="false">
      <alignment horizontal="center" vertical="center" textRotation="0" wrapText="false" indent="0" shrinkToFit="false"/>
      <protection locked="true" hidden="false"/>
    </xf>
    <xf numFmtId="164" fontId="34" fillId="10" borderId="0" xfId="0" applyFont="true" applyBorder="true" applyAlignment="true" applyProtection="false">
      <alignment horizontal="center" vertical="center" textRotation="0" wrapText="false" indent="0" shrinkToFit="false"/>
      <protection locked="true" hidden="false"/>
    </xf>
    <xf numFmtId="164" fontId="35" fillId="11" borderId="0" xfId="0" applyFont="true" applyBorder="false" applyAlignment="true" applyProtection="false">
      <alignment horizontal="center" vertical="center" textRotation="0" wrapText="false" indent="0" shrinkToFit="false"/>
      <protection locked="true" hidden="false"/>
    </xf>
    <xf numFmtId="166" fontId="36" fillId="8" borderId="0" xfId="0" applyFont="true" applyBorder="false" applyAlignment="true" applyProtection="false">
      <alignment horizontal="center" vertical="center" textRotation="0" wrapText="false" indent="0" shrinkToFit="false"/>
      <protection locked="true" hidden="false"/>
    </xf>
    <xf numFmtId="166" fontId="37" fillId="9" borderId="0" xfId="0" applyFont="true" applyBorder="false" applyAlignment="true" applyProtection="false">
      <alignment horizontal="center" vertical="center" textRotation="0" wrapText="false" indent="0" shrinkToFit="false"/>
      <protection locked="true" hidden="false"/>
    </xf>
    <xf numFmtId="170" fontId="38" fillId="10" borderId="0" xfId="0" applyFont="true" applyBorder="true" applyAlignment="true" applyProtection="false">
      <alignment horizontal="center" vertical="center" textRotation="0" wrapText="false" indent="0" shrinkToFit="false"/>
      <protection locked="true" hidden="false"/>
    </xf>
    <xf numFmtId="166" fontId="39" fillId="11" borderId="0" xfId="0" applyFont="true" applyBorder="false" applyAlignment="true" applyProtection="false">
      <alignment horizontal="center" vertical="center" textRotation="0" wrapText="false" indent="0" shrinkToFit="false"/>
      <protection locked="true" hidden="false"/>
    </xf>
    <xf numFmtId="164" fontId="27" fillId="0" borderId="0" xfId="0" applyFont="true" applyBorder="true" applyAlignment="true" applyProtection="false">
      <alignment horizontal="left" vertical="center" textRotation="0" wrapText="false" indent="0" shrinkToFit="false"/>
      <protection locked="true" hidden="false"/>
    </xf>
    <xf numFmtId="164" fontId="40" fillId="0" borderId="0" xfId="0" applyFont="true" applyBorder="true" applyAlignment="true" applyProtection="false">
      <alignment horizontal="left" vertical="center" textRotation="0" wrapText="false" indent="0" shrinkToFit="false"/>
      <protection locked="true" hidden="false"/>
    </xf>
    <xf numFmtId="166" fontId="41" fillId="6" borderId="1" xfId="0" applyFont="true" applyBorder="true" applyAlignment="true" applyProtection="false">
      <alignment horizontal="center" vertical="center" textRotation="0" wrapText="false" indent="0" shrinkToFit="false"/>
      <protection locked="true" hidden="false"/>
    </xf>
    <xf numFmtId="166" fontId="20" fillId="6" borderId="1" xfId="0" applyFont="true" applyBorder="true" applyAlignment="true" applyProtection="false">
      <alignment horizontal="center" vertical="center" textRotation="0" wrapText="false" indent="0" shrinkToFit="false"/>
      <protection locked="true" hidden="false"/>
    </xf>
    <xf numFmtId="164" fontId="8" fillId="6" borderId="2" xfId="0" applyFont="true" applyBorder="true" applyAlignment="true" applyProtection="false">
      <alignment horizontal="left" vertical="center" textRotation="0" wrapText="false" indent="0" shrinkToFit="false"/>
      <protection locked="true" hidden="false"/>
    </xf>
    <xf numFmtId="168" fontId="41" fillId="6" borderId="1" xfId="0" applyFont="true" applyBorder="true" applyAlignment="true" applyProtection="false">
      <alignment horizontal="center" vertical="center" textRotation="0" wrapText="false" indent="0" shrinkToFit="false"/>
      <protection locked="true" hidden="false"/>
    </xf>
    <xf numFmtId="164" fontId="15" fillId="2" borderId="0" xfId="0" applyFont="true" applyBorder="true" applyAlignment="true" applyProtection="false">
      <alignment horizontal="left" vertical="center" textRotation="0" wrapText="false" indent="0" shrinkToFit="false"/>
      <protection locked="true" hidden="false"/>
    </xf>
    <xf numFmtId="164" fontId="0" fillId="2" borderId="0" xfId="0" applyFont="false" applyBorder="true" applyAlignment="false" applyProtection="false">
      <alignment horizontal="general" vertical="bottom" textRotation="0" wrapText="false" indent="0" shrinkToFit="false"/>
      <protection locked="true" hidden="false"/>
    </xf>
    <xf numFmtId="166" fontId="31" fillId="5" borderId="1" xfId="0" applyFont="true" applyBorder="true" applyAlignment="true" applyProtection="false">
      <alignment horizontal="center" vertical="center" textRotation="0" wrapText="false" indent="0" shrinkToFit="false"/>
      <protection locked="true" hidden="false"/>
    </xf>
    <xf numFmtId="164" fontId="28" fillId="7" borderId="0" xfId="0" applyFont="true" applyBorder="true" applyAlignment="true" applyProtection="false">
      <alignment horizontal="left" vertical="center" textRotation="0" wrapText="false" indent="0" shrinkToFit="false"/>
      <protection locked="true" hidden="false"/>
    </xf>
    <xf numFmtId="164" fontId="42" fillId="6" borderId="0" xfId="0" applyFont="true" applyBorder="true" applyAlignment="true" applyProtection="false">
      <alignment horizontal="left" vertical="bottom" textRotation="0" wrapText="false" indent="0" shrinkToFit="false"/>
      <protection locked="true" hidden="false"/>
    </xf>
    <xf numFmtId="164" fontId="43" fillId="6" borderId="0" xfId="0" applyFont="true" applyBorder="true" applyAlignment="true" applyProtection="false">
      <alignment horizontal="left" vertical="center" textRotation="0" wrapText="false" indent="0" shrinkToFit="false"/>
      <protection locked="true" hidden="false"/>
    </xf>
    <xf numFmtId="164" fontId="40" fillId="6" borderId="1" xfId="0" applyFont="true" applyBorder="true" applyAlignment="true" applyProtection="false">
      <alignment horizontal="left" vertical="center" textRotation="0" wrapText="false" indent="0" shrinkToFit="false"/>
      <protection locked="true" hidden="false"/>
    </xf>
    <xf numFmtId="164" fontId="44" fillId="6" borderId="1" xfId="0" applyFont="true" applyBorder="true" applyAlignment="true" applyProtection="false">
      <alignment horizontal="left" vertical="center" textRotation="0" wrapText="false" indent="0" shrinkToFit="false"/>
      <protection locked="true" hidden="false"/>
    </xf>
    <xf numFmtId="168" fontId="44" fillId="6" borderId="1" xfId="0" applyFont="true" applyBorder="true" applyAlignment="true" applyProtection="false">
      <alignment horizontal="left" vertical="center" textRotation="0" wrapText="false" indent="0" shrinkToFit="false"/>
      <protection locked="true" hidden="false"/>
    </xf>
    <xf numFmtId="169" fontId="44" fillId="6" borderId="1" xfId="0" applyFont="true" applyBorder="true" applyAlignment="true" applyProtection="false">
      <alignment horizontal="left" vertical="center" textRotation="0" wrapText="false" indent="0" shrinkToFit="false"/>
      <protection locked="true" hidden="false"/>
    </xf>
    <xf numFmtId="166" fontId="44" fillId="6" borderId="1" xfId="0" applyFont="true" applyBorder="true" applyAlignment="true" applyProtection="false">
      <alignment horizontal="left" vertical="center" textRotation="0" wrapText="false" indent="0" shrinkToFit="false"/>
      <protection locked="true" hidden="false"/>
    </xf>
    <xf numFmtId="164" fontId="45" fillId="10" borderId="0" xfId="0" applyFont="true" applyBorder="true" applyAlignment="true" applyProtection="false">
      <alignment horizontal="left" vertical="center" textRotation="0" wrapText="false" indent="0" shrinkToFit="false"/>
      <protection locked="true" hidden="false"/>
    </xf>
    <xf numFmtId="164" fontId="18" fillId="6" borderId="0" xfId="0" applyFont="true" applyBorder="true" applyAlignment="true" applyProtection="false">
      <alignment horizontal="left" vertical="top" textRotation="0" wrapText="true" indent="0" shrinkToFit="false"/>
      <protection locked="true" hidden="false"/>
    </xf>
    <xf numFmtId="164" fontId="35" fillId="0" borderId="0" xfId="0" applyFont="true" applyBorder="true" applyAlignment="true" applyProtection="false">
      <alignment horizontal="left" vertical="center" textRotation="0" wrapText="false" indent="0" shrinkToFit="false"/>
      <protection locked="true" hidden="false"/>
    </xf>
    <xf numFmtId="164" fontId="23" fillId="7" borderId="0" xfId="0" applyFont="true" applyBorder="true" applyAlignment="true" applyProtection="false">
      <alignment horizontal="left" vertical="center" textRotation="0" wrapText="false" indent="0" shrinkToFit="false"/>
      <protection locked="true" hidden="false"/>
    </xf>
    <xf numFmtId="164" fontId="40" fillId="3" borderId="0" xfId="0" applyFont="true" applyBorder="false" applyAlignment="true" applyProtection="false">
      <alignment horizontal="center" vertical="center"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9" fontId="18" fillId="0" borderId="0" xfId="0" applyFont="true" applyBorder="false" applyAlignment="false" applyProtection="false">
      <alignment horizontal="general" vertical="bottom" textRotation="0" wrapText="false" indent="0" shrinkToFit="false"/>
      <protection locked="true" hidden="false"/>
    </xf>
    <xf numFmtId="166" fontId="18" fillId="0" borderId="0" xfId="0" applyFont="true" applyBorder="false" applyAlignment="false" applyProtection="false">
      <alignment horizontal="general" vertical="bottom" textRotation="0" wrapText="false" indent="0" shrinkToFit="false"/>
      <protection locked="true" hidden="false"/>
    </xf>
    <xf numFmtId="170" fontId="1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ont>
        <name val="Arial"/>
        <charset val="1"/>
        <family val="0"/>
        <b val="1"/>
        <color rgb="FF1B3F8F"/>
        <sz val="10"/>
      </font>
      <fill>
        <patternFill>
          <bgColor rgb="FFDCE9FE"/>
        </patternFill>
      </fill>
    </dxf>
    <dxf>
      <font>
        <name val="Arial"/>
        <charset val="1"/>
        <family val="0"/>
        <b val="1"/>
        <color rgb="FF0B5D2E"/>
        <sz val="10"/>
      </font>
      <fill>
        <patternFill>
          <bgColor rgb="FFD3F0DE"/>
        </patternFill>
      </fill>
    </dxf>
    <dxf>
      <font>
        <name val="Arial"/>
        <charset val="1"/>
        <family val="0"/>
        <b val="1"/>
        <color rgb="FF5A6472"/>
        <sz val="10"/>
      </font>
      <fill>
        <patternFill>
          <bgColor rgb="FFEBEFF4"/>
        </patternFill>
      </fill>
    </dxf>
    <dxf>
      <font>
        <name val="Arial"/>
        <charset val="1"/>
        <family val="0"/>
        <b val="1"/>
        <color rgb="FF9B1C1C"/>
        <sz val="10"/>
      </font>
      <fill>
        <patternFill>
          <bgColor rgb="FFFBDDDD"/>
        </patternFill>
      </fill>
    </dxf>
    <dxf>
      <font>
        <name val="Arial"/>
        <charset val="1"/>
        <family val="0"/>
        <b val="1"/>
        <color rgb="FF8A5A00"/>
        <sz val="10"/>
      </font>
      <fill>
        <patternFill>
          <bgColor rgb="FFFDEDC8"/>
        </patternFill>
      </fill>
    </dxf>
    <dxf>
      <font>
        <name val="Arial"/>
        <charset val="1"/>
        <family val="0"/>
        <b val="1"/>
        <color rgb="FF9B1C1C"/>
        <sz val="10"/>
      </font>
    </dxf>
    <dxf>
      <font>
        <name val="Arial"/>
        <charset val="1"/>
        <family val="0"/>
        <color rgb="FFD9E1EC"/>
        <sz val="10"/>
      </font>
    </dxf>
  </dxfs>
  <colors>
    <indexedColors>
      <rgbColor rgb="FF000000"/>
      <rgbColor rgb="FFFFFFFF"/>
      <rgbColor rgb="FFFF0000"/>
      <rgbColor rgb="FF00FF00"/>
      <rgbColor rgb="FF0000FF"/>
      <rgbColor rgb="FFF4F7FB"/>
      <rgbColor rgb="FFFF00FF"/>
      <rgbColor rgb="FF00FFFF"/>
      <rgbColor rgb="FF800000"/>
      <rgbColor rgb="FF0B7A3B"/>
      <rgbColor rgb="FF000080"/>
      <rgbColor rgb="FF8A5A00"/>
      <rgbColor rgb="FF5B21B6"/>
      <rgbColor rgb="FF008080"/>
      <rgbColor rgb="FFD9E1EC"/>
      <rgbColor rgb="FF808080"/>
      <rgbColor rgb="FF7FA8F0"/>
      <rgbColor rgb="FF993366"/>
      <rgbColor rgb="FFFDEDC8"/>
      <rgbColor rgb="FFDCE9FE"/>
      <rgbColor rgb="FF660066"/>
      <rgbColor rgb="FFFF8080"/>
      <rgbColor rgb="FF083C92"/>
      <rgbColor rgb="FFC7D8F5"/>
      <rgbColor rgb="FF000080"/>
      <rgbColor rgb="FFFF00FF"/>
      <rgbColor rgb="FFFFFF00"/>
      <rgbColor rgb="FF00FFFF"/>
      <rgbColor rgb="FF800080"/>
      <rgbColor rgb="FF800000"/>
      <rgbColor rgb="FF008080"/>
      <rgbColor rgb="FF0000FF"/>
      <rgbColor rgb="FF00CCFF"/>
      <rgbColor rgb="FFDCE7FB"/>
      <rgbColor rgb="FFD3F0DE"/>
      <rgbColor rgb="FFFFF3B0"/>
      <rgbColor rgb="FF9FBAEC"/>
      <rgbColor rgb="FFFBDDDD"/>
      <rgbColor rgb="FFEBEFF4"/>
      <rgbColor rgb="FFFFB27A"/>
      <rgbColor rgb="FF2F6FED"/>
      <rgbColor rgb="FF6FE3D4"/>
      <rgbColor rgb="FF99CC00"/>
      <rgbColor rgb="FFFFCC00"/>
      <rgbColor rgb="FFFF9900"/>
      <rgbColor rgb="FFFF7A2F"/>
      <rgbColor rgb="FF5A6472"/>
      <rgbColor rgb="FF969696"/>
      <rgbColor rgb="FF052866"/>
      <rgbColor rgb="FF339966"/>
      <rgbColor rgb="FF0B5D2E"/>
      <rgbColor rgb="FF333300"/>
      <rgbColor rgb="FF9B1C1C"/>
      <rgbColor rgb="FF993366"/>
      <rgbColor rgb="FF1B3F8F"/>
      <rgbColor rgb="FF1B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399600</xdr:colOff>
      <xdr:row>1</xdr:row>
      <xdr:rowOff>399600</xdr:rowOff>
    </xdr:to>
    <xdr:pic>
      <xdr:nvPicPr>
        <xdr:cNvPr id="0" name="Image 1" descr="Picture"/>
        <xdr:cNvPicPr/>
      </xdr:nvPicPr>
      <xdr:blipFill>
        <a:blip r:embed="rId1"/>
        <a:stretch/>
      </xdr:blipFill>
      <xdr:spPr>
        <a:xfrm>
          <a:off x="176400" y="95400"/>
          <a:ext cx="399600" cy="39960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officernd.com/demo-hybrid/" TargetMode="External"/><Relationship Id="rId2" Type="http://schemas.openxmlformats.org/officeDocument/2006/relationships/hyperlink" Target="https://bit.ly/4yGrQ8d" TargetMode="External"/><Relationship Id="rId3"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hyperlink" Target="https://www.officernd.com/demo-hybrid/" TargetMode="External"/><Relationship Id="rId2" Type="http://schemas.openxmlformats.org/officeDocument/2006/relationships/hyperlink" Target="https://www.officernd.com/demo-hybrid/"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www.officernd.com/demo-hybrid/" TargetMode="External"/><Relationship Id="rId2" Type="http://schemas.openxmlformats.org/officeDocument/2006/relationships/hyperlink" Target="https://www.officernd.com/demo-hybrid/" TargetMode="External"/><Relationship Id="rId3" Type="http://schemas.openxmlformats.org/officeDocument/2006/relationships/hyperlink" Target="https://bit.ly/4yGrQ8d"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83C92"/>
    <pageSetUpPr fitToPage="true"/>
  </sheetPr>
  <dimension ref="B1:N4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14"/>
    <col collapsed="false" customWidth="true" hidden="false" outlineLevel="0" max="15" min="15" style="0" width="2.5"/>
  </cols>
  <sheetData>
    <row r="1" customFormat="false" ht="7.5" hidden="false" customHeight="true" outlineLevel="0" collapsed="false"/>
    <row r="2" customFormat="false" ht="45.75" hidden="false" customHeight="true" outlineLevel="0" collapsed="false"/>
    <row r="3" customFormat="false" ht="9.75" hidden="false" customHeight="true" outlineLevel="0" collapsed="false"/>
    <row r="4" customFormat="false" ht="9.75" hidden="false" customHeight="true" outlineLevel="0" collapsed="false">
      <c r="B4" s="1"/>
      <c r="C4" s="1"/>
      <c r="D4" s="1"/>
      <c r="E4" s="1"/>
      <c r="F4" s="1"/>
      <c r="G4" s="1"/>
      <c r="H4" s="1"/>
      <c r="I4" s="1"/>
      <c r="J4" s="1"/>
      <c r="K4" s="1"/>
      <c r="L4" s="1"/>
      <c r="M4" s="1"/>
      <c r="N4" s="1"/>
    </row>
    <row r="5" customFormat="false" ht="33.75" hidden="false" customHeight="true" outlineLevel="0" collapsed="false">
      <c r="B5" s="1"/>
      <c r="C5" s="2" t="s">
        <v>0</v>
      </c>
      <c r="D5" s="2"/>
      <c r="E5" s="2"/>
      <c r="F5" s="2"/>
      <c r="G5" s="2"/>
      <c r="H5" s="2"/>
      <c r="I5" s="2"/>
      <c r="J5" s="2"/>
      <c r="K5" s="2"/>
      <c r="L5" s="2"/>
      <c r="M5" s="2"/>
      <c r="N5" s="2"/>
    </row>
    <row r="6" customFormat="false" ht="19.5" hidden="false" customHeight="true" outlineLevel="0" collapsed="false">
      <c r="B6" s="1"/>
      <c r="C6" s="3" t="s">
        <v>1</v>
      </c>
      <c r="D6" s="3"/>
      <c r="E6" s="3"/>
      <c r="F6" s="3"/>
      <c r="G6" s="3"/>
      <c r="H6" s="3"/>
      <c r="I6" s="3"/>
      <c r="J6" s="3"/>
      <c r="K6" s="3"/>
      <c r="L6" s="3"/>
      <c r="M6" s="3"/>
      <c r="N6" s="3"/>
    </row>
    <row r="7" customFormat="false" ht="18" hidden="false" customHeight="true" outlineLevel="0" collapsed="false">
      <c r="B7" s="1"/>
      <c r="C7" s="4" t="s">
        <v>2</v>
      </c>
      <c r="D7" s="4"/>
      <c r="E7" s="4"/>
      <c r="F7" s="4"/>
      <c r="G7" s="4"/>
      <c r="H7" s="4"/>
      <c r="I7" s="4"/>
      <c r="J7" s="4"/>
      <c r="K7" s="4"/>
      <c r="L7" s="4"/>
      <c r="M7" s="4"/>
      <c r="N7" s="4"/>
    </row>
    <row r="8" customFormat="false" ht="9.75" hidden="false" customHeight="true" outlineLevel="0" collapsed="false">
      <c r="B8" s="1"/>
      <c r="C8" s="1"/>
      <c r="D8" s="1"/>
      <c r="E8" s="1"/>
      <c r="F8" s="1"/>
      <c r="G8" s="1"/>
      <c r="H8" s="1"/>
      <c r="I8" s="1"/>
      <c r="J8" s="1"/>
      <c r="K8" s="1"/>
      <c r="L8" s="1"/>
      <c r="M8" s="1"/>
      <c r="N8" s="1"/>
    </row>
    <row r="9" customFormat="false" ht="9.75" hidden="false" customHeight="true" outlineLevel="0" collapsed="false">
      <c r="B9" s="1"/>
      <c r="C9" s="1"/>
      <c r="D9" s="1"/>
      <c r="E9" s="1"/>
      <c r="F9" s="1"/>
      <c r="G9" s="1"/>
      <c r="H9" s="1"/>
      <c r="I9" s="1"/>
      <c r="J9" s="1"/>
      <c r="K9" s="1"/>
      <c r="L9" s="1"/>
      <c r="M9" s="1"/>
      <c r="N9" s="1"/>
    </row>
    <row r="10" customFormat="false" ht="15.75" hidden="false" customHeight="true" outlineLevel="0" collapsed="false"/>
    <row r="11" customFormat="false" ht="21.75" hidden="false" customHeight="true" outlineLevel="0" collapsed="false">
      <c r="B11" s="5" t="s">
        <v>3</v>
      </c>
      <c r="C11" s="5"/>
      <c r="D11" s="5"/>
      <c r="E11" s="5"/>
      <c r="F11" s="5"/>
      <c r="G11" s="5"/>
      <c r="H11" s="5"/>
      <c r="I11" s="5"/>
      <c r="J11" s="5"/>
      <c r="K11" s="5"/>
      <c r="L11" s="5"/>
      <c r="M11" s="5"/>
      <c r="N11" s="5"/>
    </row>
    <row r="12" customFormat="false" ht="15.75" hidden="false" customHeight="true" outlineLevel="0" collapsed="false"/>
    <row r="13" customFormat="false" ht="18" hidden="false" customHeight="true" outlineLevel="0" collapsed="false">
      <c r="B13" s="6" t="s">
        <v>4</v>
      </c>
      <c r="D13" s="7" t="s">
        <v>5</v>
      </c>
      <c r="E13" s="7"/>
      <c r="F13" s="7"/>
      <c r="G13" s="7"/>
      <c r="H13" s="7"/>
      <c r="I13" s="7"/>
      <c r="J13" s="7"/>
      <c r="K13" s="7"/>
      <c r="L13" s="7"/>
      <c r="M13" s="7"/>
      <c r="N13" s="7"/>
    </row>
    <row r="14" customFormat="false" ht="18" hidden="false" customHeight="true" outlineLevel="0" collapsed="false">
      <c r="B14" s="6" t="s">
        <v>6</v>
      </c>
      <c r="D14" s="7" t="s">
        <v>7</v>
      </c>
      <c r="E14" s="7"/>
      <c r="F14" s="7"/>
      <c r="G14" s="7"/>
      <c r="H14" s="7"/>
      <c r="I14" s="7"/>
      <c r="J14" s="7"/>
      <c r="K14" s="7"/>
      <c r="L14" s="7"/>
      <c r="M14" s="7"/>
      <c r="N14" s="7"/>
    </row>
    <row r="15" customFormat="false" ht="18" hidden="false" customHeight="true" outlineLevel="0" collapsed="false">
      <c r="B15" s="6" t="s">
        <v>8</v>
      </c>
      <c r="D15" s="7" t="s">
        <v>9</v>
      </c>
      <c r="E15" s="7"/>
      <c r="F15" s="7"/>
      <c r="G15" s="7"/>
      <c r="H15" s="7"/>
      <c r="I15" s="7"/>
      <c r="J15" s="7"/>
      <c r="K15" s="7"/>
      <c r="L15" s="7"/>
      <c r="M15" s="7"/>
      <c r="N15" s="7"/>
    </row>
    <row r="16" customFormat="false" ht="18" hidden="false" customHeight="true" outlineLevel="0" collapsed="false">
      <c r="B16" s="6" t="s">
        <v>10</v>
      </c>
      <c r="D16" s="7" t="s">
        <v>11</v>
      </c>
      <c r="E16" s="7"/>
      <c r="F16" s="7"/>
      <c r="G16" s="7"/>
      <c r="H16" s="7"/>
      <c r="I16" s="7"/>
      <c r="J16" s="7"/>
      <c r="K16" s="7"/>
      <c r="L16" s="7"/>
      <c r="M16" s="7"/>
      <c r="N16" s="7"/>
    </row>
    <row r="17" customFormat="false" ht="15.75" hidden="false" customHeight="true" outlineLevel="0" collapsed="false"/>
    <row r="18" customFormat="false" ht="21.75" hidden="false" customHeight="true" outlineLevel="0" collapsed="false">
      <c r="B18" s="5" t="s">
        <v>12</v>
      </c>
      <c r="C18" s="5"/>
      <c r="D18" s="5"/>
      <c r="E18" s="5"/>
      <c r="F18" s="5"/>
      <c r="G18" s="5"/>
      <c r="H18" s="5"/>
      <c r="I18" s="5"/>
      <c r="J18" s="5"/>
      <c r="K18" s="5"/>
      <c r="L18" s="5"/>
      <c r="M18" s="5"/>
      <c r="N18" s="5"/>
    </row>
    <row r="19" customFormat="false" ht="15.75" hidden="false" customHeight="true" outlineLevel="0" collapsed="false"/>
    <row r="20" customFormat="false" ht="18" hidden="false" customHeight="true" outlineLevel="0" collapsed="false">
      <c r="B20" s="8" t="n">
        <v>1</v>
      </c>
      <c r="C20" s="7" t="s">
        <v>13</v>
      </c>
      <c r="D20" s="7"/>
      <c r="E20" s="7"/>
      <c r="F20" s="7"/>
      <c r="G20" s="7"/>
      <c r="H20" s="7"/>
      <c r="I20" s="7"/>
      <c r="J20" s="7"/>
      <c r="K20" s="7"/>
      <c r="L20" s="7"/>
      <c r="M20" s="7"/>
      <c r="N20" s="7"/>
    </row>
    <row r="21" customFormat="false" ht="18" hidden="false" customHeight="true" outlineLevel="0" collapsed="false">
      <c r="B21" s="8" t="n">
        <v>2</v>
      </c>
      <c r="C21" s="7" t="s">
        <v>14</v>
      </c>
      <c r="D21" s="7"/>
      <c r="E21" s="7"/>
      <c r="F21" s="7"/>
      <c r="G21" s="7"/>
      <c r="H21" s="7"/>
      <c r="I21" s="7"/>
      <c r="J21" s="7"/>
      <c r="K21" s="7"/>
      <c r="L21" s="7"/>
      <c r="M21" s="7"/>
      <c r="N21" s="7"/>
    </row>
    <row r="22" customFormat="false" ht="18" hidden="false" customHeight="true" outlineLevel="0" collapsed="false">
      <c r="B22" s="8" t="n">
        <v>3</v>
      </c>
      <c r="C22" s="7" t="s">
        <v>15</v>
      </c>
      <c r="D22" s="7"/>
      <c r="E22" s="7"/>
      <c r="F22" s="7"/>
      <c r="G22" s="7"/>
      <c r="H22" s="7"/>
      <c r="I22" s="7"/>
      <c r="J22" s="7"/>
      <c r="K22" s="7"/>
      <c r="L22" s="7"/>
      <c r="M22" s="7"/>
      <c r="N22" s="7"/>
    </row>
    <row r="23" customFormat="false" ht="15.75" hidden="false" customHeight="true" outlineLevel="0" collapsed="false"/>
    <row r="24" customFormat="false" ht="21.75" hidden="false" customHeight="true" outlineLevel="0" collapsed="false">
      <c r="B24" s="1"/>
      <c r="C24" s="9" t="s">
        <v>16</v>
      </c>
      <c r="D24" s="9"/>
      <c r="E24" s="9"/>
      <c r="F24" s="9"/>
      <c r="G24" s="9"/>
      <c r="H24" s="9"/>
      <c r="I24" s="9"/>
      <c r="J24" s="9"/>
      <c r="K24" s="9"/>
      <c r="L24" s="9"/>
      <c r="M24" s="9"/>
      <c r="N24" s="9"/>
    </row>
    <row r="25" customFormat="false" ht="27.75" hidden="false" customHeight="true" outlineLevel="0" collapsed="false">
      <c r="B25" s="1"/>
      <c r="C25" s="10" t="s">
        <v>17</v>
      </c>
      <c r="D25" s="10"/>
      <c r="E25" s="10"/>
      <c r="F25" s="10"/>
      <c r="G25" s="10"/>
      <c r="H25" s="10"/>
      <c r="I25" s="10"/>
      <c r="J25" s="10"/>
      <c r="K25" s="10"/>
      <c r="L25" s="10"/>
      <c r="M25" s="10"/>
      <c r="N25" s="10"/>
    </row>
    <row r="26" customFormat="false" ht="30" hidden="false" customHeight="true" outlineLevel="0" collapsed="false">
      <c r="B26" s="1"/>
      <c r="C26" s="11" t="s">
        <v>18</v>
      </c>
      <c r="D26" s="11"/>
      <c r="E26" s="11"/>
      <c r="F26" s="11"/>
      <c r="G26" s="11"/>
      <c r="H26" s="11"/>
      <c r="I26" s="11"/>
      <c r="J26" s="11"/>
      <c r="K26" s="11"/>
      <c r="L26" s="11"/>
      <c r="M26" s="11"/>
      <c r="N26" s="11"/>
    </row>
    <row r="27" customFormat="false" ht="13.5" hidden="false" customHeight="true" outlineLevel="0" collapsed="false">
      <c r="B27" s="1"/>
      <c r="C27" s="11"/>
      <c r="D27" s="11"/>
      <c r="E27" s="11"/>
      <c r="F27" s="11"/>
      <c r="G27" s="11"/>
      <c r="H27" s="11"/>
      <c r="I27" s="11"/>
      <c r="J27" s="11"/>
      <c r="K27" s="11"/>
      <c r="L27" s="11"/>
      <c r="M27" s="11"/>
      <c r="N27" s="11"/>
    </row>
    <row r="28" customFormat="false" ht="15.75" hidden="false" customHeight="true" outlineLevel="0" collapsed="false">
      <c r="B28" s="1"/>
      <c r="C28" s="1"/>
      <c r="D28" s="1"/>
      <c r="E28" s="1"/>
      <c r="F28" s="1"/>
      <c r="G28" s="1"/>
      <c r="H28" s="1"/>
      <c r="I28" s="1"/>
      <c r="J28" s="1"/>
      <c r="K28" s="1"/>
      <c r="L28" s="1"/>
      <c r="M28" s="1"/>
      <c r="N28" s="1"/>
    </row>
    <row r="29" customFormat="false" ht="30" hidden="false" customHeight="true" outlineLevel="0" collapsed="false">
      <c r="B29" s="1"/>
      <c r="C29" s="12" t="s">
        <v>19</v>
      </c>
      <c r="D29" s="12"/>
      <c r="E29" s="12"/>
      <c r="F29" s="12"/>
      <c r="G29" s="12"/>
      <c r="H29" s="1"/>
      <c r="I29" s="13" t="s">
        <v>20</v>
      </c>
      <c r="J29" s="13"/>
      <c r="K29" s="13"/>
      <c r="L29" s="13"/>
      <c r="M29" s="13"/>
      <c r="N29" s="13"/>
    </row>
    <row r="30" customFormat="false" ht="15.75" hidden="false" customHeight="true" outlineLevel="0" collapsed="false">
      <c r="B30" s="1"/>
      <c r="C30" s="14" t="s">
        <v>21</v>
      </c>
      <c r="D30" s="14"/>
      <c r="E30" s="14"/>
      <c r="F30" s="14"/>
      <c r="G30" s="14"/>
      <c r="H30" s="1"/>
      <c r="I30" s="14" t="s">
        <v>22</v>
      </c>
      <c r="J30" s="14"/>
      <c r="K30" s="14"/>
      <c r="L30" s="14"/>
      <c r="M30" s="14"/>
      <c r="N30" s="14"/>
    </row>
    <row r="31" customFormat="false" ht="19.5" hidden="false" customHeight="true" outlineLevel="0" collapsed="false">
      <c r="B31" s="1"/>
      <c r="C31" s="15" t="s">
        <v>23</v>
      </c>
      <c r="D31" s="15"/>
      <c r="E31" s="15"/>
      <c r="F31" s="15"/>
      <c r="G31" s="15"/>
      <c r="H31" s="15"/>
      <c r="I31" s="15"/>
      <c r="J31" s="15"/>
      <c r="K31" s="15"/>
      <c r="L31" s="15"/>
      <c r="M31" s="15"/>
      <c r="N31" s="15"/>
    </row>
    <row r="32" customFormat="false" ht="15.75" hidden="false" customHeight="true" outlineLevel="0" collapsed="false">
      <c r="B32" s="1"/>
      <c r="C32" s="1"/>
      <c r="D32" s="1"/>
      <c r="E32" s="1"/>
      <c r="F32" s="1"/>
      <c r="G32" s="1"/>
      <c r="H32" s="1"/>
      <c r="I32" s="1"/>
      <c r="J32" s="1"/>
      <c r="K32" s="1"/>
      <c r="L32" s="1"/>
      <c r="M32" s="1"/>
      <c r="N32" s="1"/>
    </row>
    <row r="33" customFormat="false" ht="15.75" hidden="false" customHeight="true" outlineLevel="0" collapsed="false">
      <c r="B33" s="1"/>
      <c r="C33" s="1"/>
      <c r="D33" s="1"/>
      <c r="E33" s="1"/>
      <c r="F33" s="1"/>
      <c r="G33" s="1"/>
      <c r="H33" s="1"/>
      <c r="I33" s="1"/>
      <c r="J33" s="1"/>
      <c r="K33" s="1"/>
      <c r="L33" s="1"/>
      <c r="M33" s="1"/>
      <c r="N33" s="1"/>
    </row>
    <row r="34" customFormat="false" ht="15.75" hidden="false" customHeight="true" outlineLevel="0" collapsed="false"/>
    <row r="35" customFormat="false" ht="15.75" hidden="false" customHeight="true" outlineLevel="0" collapsed="false"/>
    <row r="36" customFormat="false" ht="21.75" hidden="false" customHeight="true" outlineLevel="0" collapsed="false">
      <c r="B36" s="5" t="s">
        <v>24</v>
      </c>
      <c r="C36" s="5"/>
      <c r="D36" s="5"/>
      <c r="E36" s="5"/>
      <c r="F36" s="5"/>
      <c r="G36" s="5"/>
      <c r="H36" s="5"/>
      <c r="I36" s="5"/>
      <c r="J36" s="5"/>
      <c r="K36" s="5"/>
      <c r="L36" s="5"/>
      <c r="M36" s="5"/>
      <c r="N36" s="5"/>
    </row>
    <row r="37" customFormat="false" ht="16.5" hidden="false" customHeight="true" outlineLevel="0" collapsed="false">
      <c r="B37" s="16" t="s">
        <v>25</v>
      </c>
      <c r="C37" s="7" t="s">
        <v>26</v>
      </c>
      <c r="D37" s="7"/>
      <c r="E37" s="7"/>
      <c r="F37" s="7"/>
      <c r="G37" s="7"/>
      <c r="H37" s="7"/>
      <c r="I37" s="7"/>
      <c r="J37" s="7"/>
      <c r="K37" s="7"/>
      <c r="L37" s="7"/>
      <c r="M37" s="7"/>
      <c r="N37" s="7"/>
    </row>
    <row r="38" customFormat="false" ht="16.5" hidden="false" customHeight="true" outlineLevel="0" collapsed="false">
      <c r="B38" s="16" t="s">
        <v>25</v>
      </c>
      <c r="C38" s="7" t="s">
        <v>27</v>
      </c>
      <c r="D38" s="7"/>
      <c r="E38" s="7"/>
      <c r="F38" s="7"/>
      <c r="G38" s="7"/>
      <c r="H38" s="7"/>
      <c r="I38" s="7"/>
      <c r="J38" s="7"/>
      <c r="K38" s="7"/>
      <c r="L38" s="7"/>
      <c r="M38" s="7"/>
      <c r="N38" s="7"/>
    </row>
    <row r="39" customFormat="false" ht="16.5" hidden="false" customHeight="true" outlineLevel="0" collapsed="false">
      <c r="B39" s="16" t="s">
        <v>25</v>
      </c>
      <c r="C39" s="7" t="s">
        <v>28</v>
      </c>
      <c r="D39" s="7"/>
      <c r="E39" s="7"/>
      <c r="F39" s="7"/>
      <c r="G39" s="7"/>
      <c r="H39" s="7"/>
      <c r="I39" s="7"/>
      <c r="J39" s="7"/>
      <c r="K39" s="7"/>
      <c r="L39" s="7"/>
      <c r="M39" s="7"/>
      <c r="N39" s="7"/>
    </row>
    <row r="40" customFormat="false" ht="16.5" hidden="false" customHeight="true" outlineLevel="0" collapsed="false">
      <c r="B40" s="16" t="s">
        <v>25</v>
      </c>
      <c r="C40" s="7" t="s">
        <v>29</v>
      </c>
      <c r="D40" s="7"/>
      <c r="E40" s="7"/>
      <c r="F40" s="7"/>
      <c r="G40" s="7"/>
      <c r="H40" s="7"/>
      <c r="I40" s="7"/>
      <c r="J40" s="7"/>
      <c r="K40" s="7"/>
      <c r="L40" s="7"/>
      <c r="M40" s="7"/>
      <c r="N40" s="7"/>
    </row>
    <row r="41" customFormat="false" ht="16.5" hidden="false" customHeight="true" outlineLevel="0" collapsed="false">
      <c r="B41" s="16" t="s">
        <v>25</v>
      </c>
      <c r="C41" s="7" t="s">
        <v>30</v>
      </c>
      <c r="D41" s="7"/>
      <c r="E41" s="7"/>
      <c r="F41" s="7"/>
      <c r="G41" s="7"/>
      <c r="H41" s="7"/>
      <c r="I41" s="7"/>
      <c r="J41" s="7"/>
      <c r="K41" s="7"/>
      <c r="L41" s="7"/>
      <c r="M41" s="7"/>
      <c r="N41" s="7"/>
    </row>
    <row r="42" customFormat="false" ht="15.75" hidden="false" customHeight="true" outlineLevel="0" collapsed="false"/>
    <row r="43" customFormat="false" ht="21.75" hidden="false" customHeight="true" outlineLevel="0" collapsed="false">
      <c r="B43" s="5" t="s">
        <v>31</v>
      </c>
      <c r="C43" s="5"/>
      <c r="D43" s="5"/>
      <c r="E43" s="5"/>
      <c r="F43" s="5"/>
      <c r="G43" s="5"/>
      <c r="H43" s="5"/>
      <c r="I43" s="5"/>
      <c r="J43" s="5"/>
      <c r="K43" s="5"/>
      <c r="L43" s="5"/>
      <c r="M43" s="5"/>
      <c r="N43" s="5"/>
    </row>
    <row r="44" customFormat="false" ht="16.5" hidden="false" customHeight="true" outlineLevel="0" collapsed="false">
      <c r="B44" s="7" t="s">
        <v>32</v>
      </c>
      <c r="C44" s="7"/>
      <c r="D44" s="7"/>
      <c r="E44" s="7"/>
      <c r="F44" s="7"/>
      <c r="G44" s="7"/>
      <c r="H44" s="7"/>
      <c r="I44" s="7"/>
      <c r="J44" s="7"/>
      <c r="K44" s="7"/>
      <c r="L44" s="7"/>
      <c r="M44" s="7"/>
      <c r="N44" s="7"/>
    </row>
    <row r="45" customFormat="false" ht="16.5" hidden="false" customHeight="true" outlineLevel="0" collapsed="false">
      <c r="B45" s="7" t="s">
        <v>33</v>
      </c>
      <c r="C45" s="7"/>
      <c r="D45" s="7"/>
      <c r="E45" s="7"/>
      <c r="F45" s="7"/>
      <c r="G45" s="7"/>
      <c r="H45" s="7"/>
      <c r="I45" s="7"/>
      <c r="J45" s="7"/>
      <c r="K45" s="7"/>
      <c r="L45" s="7"/>
      <c r="M45" s="7"/>
      <c r="N45" s="7"/>
    </row>
    <row r="46" customFormat="false" ht="15.75" hidden="false" customHeight="true" outlineLevel="0" collapsed="false"/>
    <row r="47" customFormat="false" ht="15.75" hidden="false" customHeight="true" outlineLevel="0" collapsed="false">
      <c r="B47" s="17" t="s">
        <v>34</v>
      </c>
      <c r="C47" s="17"/>
      <c r="D47" s="17"/>
      <c r="E47" s="17"/>
      <c r="F47" s="17"/>
      <c r="G47" s="17"/>
      <c r="H47" s="17"/>
      <c r="I47" s="17"/>
      <c r="J47" s="17"/>
      <c r="K47" s="17"/>
      <c r="L47" s="17"/>
      <c r="M47" s="17"/>
      <c r="N47" s="17"/>
    </row>
  </sheetData>
  <mergeCells count="30">
    <mergeCell ref="C5:N5"/>
    <mergeCell ref="C6:N6"/>
    <mergeCell ref="C7:N7"/>
    <mergeCell ref="B11:N11"/>
    <mergeCell ref="D13:N13"/>
    <mergeCell ref="D14:N14"/>
    <mergeCell ref="D15:N15"/>
    <mergeCell ref="D16:N16"/>
    <mergeCell ref="B18:N18"/>
    <mergeCell ref="C20:N20"/>
    <mergeCell ref="C21:N21"/>
    <mergeCell ref="C22:N22"/>
    <mergeCell ref="C24:N24"/>
    <mergeCell ref="C25:N25"/>
    <mergeCell ref="C26:N27"/>
    <mergeCell ref="C29:G29"/>
    <mergeCell ref="I29:N29"/>
    <mergeCell ref="C30:G30"/>
    <mergeCell ref="I30:N30"/>
    <mergeCell ref="C31:N31"/>
    <mergeCell ref="B36:N36"/>
    <mergeCell ref="C37:N37"/>
    <mergeCell ref="C38:N38"/>
    <mergeCell ref="C39:N39"/>
    <mergeCell ref="C40:N40"/>
    <mergeCell ref="C41:N41"/>
    <mergeCell ref="B43:N43"/>
    <mergeCell ref="B44:N44"/>
    <mergeCell ref="B45:N45"/>
    <mergeCell ref="B47:N47"/>
  </mergeCells>
  <hyperlinks>
    <hyperlink ref="C29" r:id="rId1" display="► BOOK A LIVE DEMO"/>
    <hyperlink ref="I29" r:id="rId2" display="See how Visitor Hub works  →"/>
  </hyperlink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FED"/>
    <pageSetUpPr fitToPage="true"/>
  </sheetPr>
  <dimension ref="B1:I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2" topLeftCell="A1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5"/>
    <col collapsed="false" customWidth="true" hidden="false" outlineLevel="0" max="3" min="3" style="0" width="30"/>
    <col collapsed="false" customWidth="true" hidden="false" outlineLevel="0" max="4" min="4" style="0" width="24"/>
    <col collapsed="false" customWidth="true" hidden="false" outlineLevel="0" max="5" min="5" style="0" width="30"/>
    <col collapsed="false" customWidth="true" hidden="false" outlineLevel="0" max="6" min="6" style="0" width="12"/>
    <col collapsed="false" customWidth="true" hidden="false" outlineLevel="0" max="7" min="7" style="0" width="2"/>
    <col collapsed="false" customWidth="true" hidden="false" outlineLevel="0" max="8" min="8" style="0" width="24"/>
    <col collapsed="false" customWidth="true" hidden="false" outlineLevel="0" max="9" min="9" style="0" width="22"/>
  </cols>
  <sheetData>
    <row r="1" customFormat="false" ht="30" hidden="false" customHeight="true" outlineLevel="0" collapsed="false">
      <c r="B1" s="18" t="s">
        <v>35</v>
      </c>
      <c r="C1" s="18"/>
      <c r="D1" s="18"/>
      <c r="E1" s="18"/>
      <c r="F1" s="18"/>
      <c r="G1" s="18"/>
      <c r="H1" s="18"/>
      <c r="I1" s="18"/>
    </row>
    <row r="2" customFormat="false" ht="12" hidden="false" customHeight="true" outlineLevel="0" collapsed="false"/>
    <row r="3" customFormat="false" ht="18" hidden="false" customHeight="true" outlineLevel="0" collapsed="false">
      <c r="B3" s="19" t="s">
        <v>36</v>
      </c>
      <c r="C3" s="19"/>
      <c r="D3" s="19"/>
      <c r="E3" s="19"/>
      <c r="F3" s="19"/>
    </row>
    <row r="4" customFormat="false" ht="12" hidden="false" customHeight="true" outlineLevel="0" collapsed="false"/>
    <row r="5" customFormat="false" ht="21.75" hidden="false" customHeight="true" outlineLevel="0" collapsed="false">
      <c r="B5" s="5" t="s">
        <v>37</v>
      </c>
      <c r="C5" s="5"/>
      <c r="D5" s="5"/>
      <c r="E5" s="5"/>
      <c r="F5" s="5"/>
      <c r="H5" s="5" t="s">
        <v>38</v>
      </c>
      <c r="I5" s="5"/>
    </row>
    <row r="6" customFormat="false" ht="19.5" hidden="false" customHeight="true" outlineLevel="0" collapsed="false">
      <c r="B6" s="7" t="s">
        <v>39</v>
      </c>
      <c r="C6" s="7"/>
      <c r="D6" s="20" t="s">
        <v>40</v>
      </c>
      <c r="E6" s="21" t="s">
        <v>41</v>
      </c>
      <c r="H6" s="22" t="s">
        <v>42</v>
      </c>
    </row>
    <row r="7" customFormat="false" ht="19.5" hidden="false" customHeight="true" outlineLevel="0" collapsed="false">
      <c r="B7" s="7" t="s">
        <v>43</v>
      </c>
      <c r="C7" s="7"/>
      <c r="D7" s="23" t="n">
        <v>8</v>
      </c>
      <c r="E7" s="21" t="s">
        <v>44</v>
      </c>
      <c r="H7" s="22" t="s">
        <v>45</v>
      </c>
    </row>
    <row r="8" customFormat="false" ht="19.5" hidden="false" customHeight="true" outlineLevel="0" collapsed="false">
      <c r="B8" s="7" t="s">
        <v>46</v>
      </c>
      <c r="C8" s="7"/>
      <c r="D8" s="23" t="n">
        <v>90</v>
      </c>
      <c r="E8" s="21" t="s">
        <v>47</v>
      </c>
      <c r="H8" s="22" t="s">
        <v>48</v>
      </c>
    </row>
    <row r="9" customFormat="false" ht="12" hidden="false" customHeight="true" outlineLevel="0" collapsed="false">
      <c r="H9" s="22" t="s">
        <v>49</v>
      </c>
    </row>
    <row r="10" customFormat="false" ht="12" hidden="false" customHeight="true" outlineLevel="0" collapsed="false">
      <c r="H10" s="22" t="s">
        <v>50</v>
      </c>
    </row>
    <row r="11" customFormat="false" ht="21.75" hidden="false" customHeight="true" outlineLevel="0" collapsed="false">
      <c r="B11" s="5" t="s">
        <v>51</v>
      </c>
      <c r="C11" s="5"/>
      <c r="D11" s="5"/>
      <c r="E11" s="5"/>
      <c r="F11" s="5"/>
      <c r="H11" s="22" t="s">
        <v>52</v>
      </c>
    </row>
    <row r="12" customFormat="false" ht="24" hidden="false" customHeight="true" outlineLevel="0" collapsed="false">
      <c r="B12" s="24" t="s">
        <v>53</v>
      </c>
      <c r="C12" s="25" t="s">
        <v>54</v>
      </c>
      <c r="D12" s="25" t="s">
        <v>55</v>
      </c>
      <c r="E12" s="25" t="s">
        <v>56</v>
      </c>
      <c r="H12" s="22" t="s">
        <v>57</v>
      </c>
    </row>
    <row r="13" customFormat="false" ht="18" hidden="false" customHeight="true" outlineLevel="0" collapsed="false">
      <c r="B13" s="26" t="n">
        <v>1</v>
      </c>
      <c r="C13" s="22" t="s">
        <v>58</v>
      </c>
      <c r="D13" s="22" t="s">
        <v>59</v>
      </c>
      <c r="E13" s="22" t="s">
        <v>60</v>
      </c>
      <c r="H13" s="22" t="s">
        <v>61</v>
      </c>
    </row>
    <row r="14" customFormat="false" ht="18" hidden="false" customHeight="true" outlineLevel="0" collapsed="false">
      <c r="B14" s="26" t="n">
        <v>2</v>
      </c>
      <c r="C14" s="22" t="s">
        <v>62</v>
      </c>
      <c r="D14" s="22" t="s">
        <v>59</v>
      </c>
      <c r="E14" s="22" t="s">
        <v>63</v>
      </c>
      <c r="H14" s="22" t="s">
        <v>64</v>
      </c>
    </row>
    <row r="15" customFormat="false" ht="18" hidden="false" customHeight="true" outlineLevel="0" collapsed="false">
      <c r="B15" s="26" t="n">
        <v>3</v>
      </c>
      <c r="C15" s="22" t="s">
        <v>65</v>
      </c>
      <c r="D15" s="22" t="s">
        <v>66</v>
      </c>
      <c r="E15" s="22" t="s">
        <v>67</v>
      </c>
    </row>
    <row r="16" customFormat="false" ht="18" hidden="false" customHeight="true" outlineLevel="0" collapsed="false">
      <c r="B16" s="26" t="n">
        <v>4</v>
      </c>
      <c r="C16" s="22" t="s">
        <v>68</v>
      </c>
      <c r="D16" s="22" t="s">
        <v>66</v>
      </c>
      <c r="E16" s="22" t="s">
        <v>69</v>
      </c>
      <c r="H16" s="21" t="s">
        <v>70</v>
      </c>
    </row>
    <row r="17" customFormat="false" ht="18" hidden="false" customHeight="true" outlineLevel="0" collapsed="false">
      <c r="B17" s="26" t="n">
        <v>5</v>
      </c>
      <c r="C17" s="22" t="s">
        <v>71</v>
      </c>
      <c r="D17" s="22" t="s">
        <v>72</v>
      </c>
      <c r="E17" s="22" t="s">
        <v>73</v>
      </c>
    </row>
    <row r="18" customFormat="false" ht="21.75" hidden="false" customHeight="true" outlineLevel="0" collapsed="false">
      <c r="B18" s="26" t="n">
        <v>6</v>
      </c>
      <c r="C18" s="22" t="s">
        <v>74</v>
      </c>
      <c r="D18" s="22" t="s">
        <v>72</v>
      </c>
      <c r="E18" s="22" t="s">
        <v>75</v>
      </c>
      <c r="H18" s="5" t="s">
        <v>76</v>
      </c>
      <c r="I18" s="5"/>
    </row>
    <row r="19" customFormat="false" ht="18" hidden="false" customHeight="true" outlineLevel="0" collapsed="false">
      <c r="B19" s="26" t="n">
        <v>7</v>
      </c>
      <c r="C19" s="22" t="s">
        <v>77</v>
      </c>
      <c r="D19" s="22" t="s">
        <v>78</v>
      </c>
      <c r="E19" s="22" t="s">
        <v>79</v>
      </c>
      <c r="H19" s="22" t="s">
        <v>80</v>
      </c>
    </row>
    <row r="20" customFormat="false" ht="18" hidden="false" customHeight="true" outlineLevel="0" collapsed="false">
      <c r="B20" s="26" t="n">
        <v>8</v>
      </c>
      <c r="C20" s="22" t="s">
        <v>81</v>
      </c>
      <c r="D20" s="22" t="s">
        <v>82</v>
      </c>
      <c r="E20" s="22" t="s">
        <v>83</v>
      </c>
      <c r="H20" s="22" t="s">
        <v>84</v>
      </c>
    </row>
    <row r="21" customFormat="false" ht="18" hidden="false" customHeight="true" outlineLevel="0" collapsed="false">
      <c r="B21" s="26" t="n">
        <v>9</v>
      </c>
      <c r="C21" s="22"/>
      <c r="D21" s="22"/>
      <c r="E21" s="22"/>
      <c r="H21" s="22" t="s">
        <v>85</v>
      </c>
    </row>
    <row r="22" customFormat="false" ht="18" hidden="false" customHeight="true" outlineLevel="0" collapsed="false">
      <c r="B22" s="26" t="n">
        <v>10</v>
      </c>
      <c r="C22" s="22"/>
      <c r="D22" s="22"/>
      <c r="E22" s="22"/>
      <c r="H22" s="22" t="s">
        <v>86</v>
      </c>
    </row>
    <row r="23" customFormat="false" ht="18" hidden="false" customHeight="true" outlineLevel="0" collapsed="false">
      <c r="B23" s="26" t="n">
        <v>11</v>
      </c>
      <c r="C23" s="22"/>
      <c r="D23" s="22"/>
      <c r="E23" s="22"/>
      <c r="H23" s="22" t="s">
        <v>87</v>
      </c>
    </row>
    <row r="24" customFormat="false" ht="18" hidden="false" customHeight="true" outlineLevel="0" collapsed="false">
      <c r="B24" s="26" t="n">
        <v>12</v>
      </c>
      <c r="C24" s="22"/>
      <c r="D24" s="22"/>
      <c r="E24" s="22"/>
      <c r="H24" s="22" t="s">
        <v>88</v>
      </c>
    </row>
    <row r="25" customFormat="false" ht="18" hidden="false" customHeight="true" outlineLevel="0" collapsed="false">
      <c r="B25" s="26" t="n">
        <v>13</v>
      </c>
      <c r="C25" s="22"/>
      <c r="D25" s="22"/>
      <c r="E25" s="22"/>
      <c r="H25" s="22" t="s">
        <v>89</v>
      </c>
    </row>
    <row r="26" customFormat="false" ht="18" hidden="false" customHeight="true" outlineLevel="0" collapsed="false">
      <c r="B26" s="26" t="n">
        <v>14</v>
      </c>
      <c r="C26" s="22"/>
      <c r="D26" s="22"/>
      <c r="E26" s="22"/>
      <c r="H26" s="22" t="s">
        <v>90</v>
      </c>
    </row>
    <row r="27" customFormat="false" ht="18" hidden="false" customHeight="true" outlineLevel="0" collapsed="false">
      <c r="B27" s="26" t="n">
        <v>15</v>
      </c>
      <c r="C27" s="22"/>
      <c r="D27" s="22"/>
      <c r="E27" s="22"/>
      <c r="H27" s="22" t="s">
        <v>64</v>
      </c>
    </row>
    <row r="28" customFormat="false" ht="18" hidden="false" customHeight="true" outlineLevel="0" collapsed="false">
      <c r="B28" s="26" t="n">
        <v>16</v>
      </c>
      <c r="C28" s="22"/>
      <c r="D28" s="22"/>
      <c r="E28" s="22"/>
    </row>
    <row r="29" customFormat="false" ht="18" hidden="false" customHeight="true" outlineLevel="0" collapsed="false">
      <c r="B29" s="26" t="n">
        <v>17</v>
      </c>
      <c r="C29" s="22"/>
      <c r="D29" s="22"/>
      <c r="E29" s="22"/>
      <c r="H29" s="21" t="s">
        <v>91</v>
      </c>
    </row>
    <row r="30" customFormat="false" ht="18" hidden="false" customHeight="true" outlineLevel="0" collapsed="false">
      <c r="B30" s="26" t="n">
        <v>18</v>
      </c>
      <c r="C30" s="22"/>
      <c r="D30" s="22"/>
      <c r="E30" s="22"/>
    </row>
    <row r="31" customFormat="false" ht="18" hidden="false" customHeight="true" outlineLevel="0" collapsed="false">
      <c r="B31" s="26" t="n">
        <v>19</v>
      </c>
      <c r="C31" s="22"/>
      <c r="D31" s="22"/>
      <c r="E31" s="22"/>
    </row>
    <row r="32" customFormat="false" ht="18" hidden="false" customHeight="true" outlineLevel="0" collapsed="false">
      <c r="B32" s="26" t="n">
        <v>20</v>
      </c>
      <c r="C32" s="22"/>
      <c r="D32" s="22"/>
      <c r="E32" s="22"/>
    </row>
    <row r="33" customFormat="false" ht="18" hidden="false" customHeight="true" outlineLevel="0" collapsed="false">
      <c r="B33" s="26" t="n">
        <v>21</v>
      </c>
      <c r="C33" s="22"/>
      <c r="D33" s="22"/>
      <c r="E33" s="22"/>
    </row>
    <row r="34" customFormat="false" ht="18" hidden="false" customHeight="true" outlineLevel="0" collapsed="false">
      <c r="B34" s="26" t="n">
        <v>22</v>
      </c>
      <c r="C34" s="22"/>
      <c r="D34" s="22"/>
      <c r="E34" s="22"/>
    </row>
    <row r="35" customFormat="false" ht="18" hidden="false" customHeight="true" outlineLevel="0" collapsed="false">
      <c r="B35" s="26" t="n">
        <v>23</v>
      </c>
      <c r="C35" s="22"/>
      <c r="D35" s="22"/>
      <c r="E35" s="22"/>
    </row>
    <row r="36" customFormat="false" ht="18" hidden="false" customHeight="true" outlineLevel="0" collapsed="false">
      <c r="B36" s="26" t="n">
        <v>24</v>
      </c>
      <c r="C36" s="22"/>
      <c r="D36" s="22"/>
      <c r="E36" s="22"/>
    </row>
    <row r="37" customFormat="false" ht="18" hidden="false" customHeight="true" outlineLevel="0" collapsed="false">
      <c r="B37" s="26" t="n">
        <v>25</v>
      </c>
      <c r="C37" s="22"/>
      <c r="D37" s="22"/>
      <c r="E37" s="22"/>
    </row>
    <row r="38" customFormat="false" ht="18" hidden="false" customHeight="true" outlineLevel="0" collapsed="false">
      <c r="B38" s="26" t="n">
        <v>26</v>
      </c>
      <c r="C38" s="22"/>
      <c r="D38" s="22"/>
      <c r="E38" s="22"/>
    </row>
    <row r="39" customFormat="false" ht="18" hidden="false" customHeight="true" outlineLevel="0" collapsed="false">
      <c r="B39" s="26" t="n">
        <v>27</v>
      </c>
      <c r="C39" s="22"/>
      <c r="D39" s="22"/>
      <c r="E39" s="22"/>
    </row>
    <row r="40" customFormat="false" ht="18" hidden="false" customHeight="true" outlineLevel="0" collapsed="false">
      <c r="B40" s="26" t="n">
        <v>28</v>
      </c>
      <c r="C40" s="22"/>
      <c r="D40" s="22"/>
      <c r="E40" s="22"/>
    </row>
    <row r="41" customFormat="false" ht="18" hidden="false" customHeight="true" outlineLevel="0" collapsed="false">
      <c r="B41" s="26" t="n">
        <v>29</v>
      </c>
      <c r="C41" s="22"/>
      <c r="D41" s="22"/>
      <c r="E41" s="22"/>
    </row>
    <row r="42" customFormat="false" ht="18" hidden="false" customHeight="true" outlineLevel="0" collapsed="false">
      <c r="B42" s="26" t="n">
        <v>30</v>
      </c>
      <c r="C42" s="22"/>
      <c r="D42" s="22"/>
      <c r="E42" s="22"/>
    </row>
    <row r="43" customFormat="false" ht="18" hidden="false" customHeight="true" outlineLevel="0" collapsed="false">
      <c r="B43" s="26" t="n">
        <v>31</v>
      </c>
      <c r="C43" s="22"/>
      <c r="D43" s="22"/>
      <c r="E43" s="22"/>
    </row>
    <row r="44" customFormat="false" ht="18" hidden="false" customHeight="true" outlineLevel="0" collapsed="false">
      <c r="B44" s="26" t="n">
        <v>32</v>
      </c>
      <c r="C44" s="22"/>
      <c r="D44" s="22"/>
      <c r="E44" s="22"/>
    </row>
    <row r="45" customFormat="false" ht="18" hidden="false" customHeight="true" outlineLevel="0" collapsed="false">
      <c r="B45" s="26" t="n">
        <v>33</v>
      </c>
      <c r="C45" s="22"/>
      <c r="D45" s="22"/>
      <c r="E45" s="22"/>
    </row>
    <row r="46" customFormat="false" ht="18" hidden="false" customHeight="true" outlineLevel="0" collapsed="false">
      <c r="B46" s="26" t="n">
        <v>34</v>
      </c>
      <c r="C46" s="22"/>
      <c r="D46" s="22"/>
      <c r="E46" s="22"/>
    </row>
    <row r="47" customFormat="false" ht="18" hidden="false" customHeight="true" outlineLevel="0" collapsed="false">
      <c r="B47" s="26" t="n">
        <v>35</v>
      </c>
      <c r="C47" s="22"/>
      <c r="D47" s="22"/>
      <c r="E47" s="22"/>
    </row>
    <row r="48" customFormat="false" ht="18" hidden="false" customHeight="true" outlineLevel="0" collapsed="false">
      <c r="B48" s="26" t="n">
        <v>36</v>
      </c>
      <c r="C48" s="22"/>
      <c r="D48" s="22"/>
      <c r="E48" s="22"/>
    </row>
    <row r="49" customFormat="false" ht="18" hidden="false" customHeight="true" outlineLevel="0" collapsed="false">
      <c r="B49" s="26" t="n">
        <v>37</v>
      </c>
      <c r="C49" s="22"/>
      <c r="D49" s="22"/>
      <c r="E49" s="22"/>
    </row>
    <row r="50" customFormat="false" ht="18" hidden="false" customHeight="true" outlineLevel="0" collapsed="false">
      <c r="B50" s="26" t="n">
        <v>38</v>
      </c>
      <c r="C50" s="22"/>
      <c r="D50" s="22"/>
      <c r="E50" s="22"/>
    </row>
    <row r="51" customFormat="false" ht="18" hidden="false" customHeight="true" outlineLevel="0" collapsed="false">
      <c r="B51" s="26" t="n">
        <v>39</v>
      </c>
      <c r="C51" s="22"/>
      <c r="D51" s="22"/>
      <c r="E51" s="22"/>
    </row>
    <row r="52" customFormat="false" ht="18" hidden="false" customHeight="true" outlineLevel="0" collapsed="false">
      <c r="B52" s="26" t="n">
        <v>40</v>
      </c>
      <c r="C52" s="22"/>
      <c r="D52" s="22"/>
      <c r="E52" s="22"/>
    </row>
    <row r="53" customFormat="false" ht="18" hidden="false" customHeight="true" outlineLevel="0" collapsed="false">
      <c r="B53" s="26" t="n">
        <v>41</v>
      </c>
      <c r="C53" s="22"/>
      <c r="D53" s="22"/>
      <c r="E53" s="22"/>
    </row>
    <row r="54" customFormat="false" ht="18" hidden="false" customHeight="true" outlineLevel="0" collapsed="false">
      <c r="B54" s="26" t="n">
        <v>42</v>
      </c>
      <c r="C54" s="22"/>
      <c r="D54" s="22"/>
      <c r="E54" s="22"/>
    </row>
    <row r="55" customFormat="false" ht="18" hidden="false" customHeight="true" outlineLevel="0" collapsed="false">
      <c r="B55" s="26" t="n">
        <v>43</v>
      </c>
      <c r="C55" s="22"/>
      <c r="D55" s="22"/>
      <c r="E55" s="22"/>
    </row>
    <row r="56" customFormat="false" ht="18" hidden="false" customHeight="true" outlineLevel="0" collapsed="false">
      <c r="B56" s="26" t="n">
        <v>44</v>
      </c>
      <c r="C56" s="22"/>
      <c r="D56" s="22"/>
      <c r="E56" s="22"/>
    </row>
    <row r="57" customFormat="false" ht="18" hidden="false" customHeight="true" outlineLevel="0" collapsed="false">
      <c r="B57" s="26" t="n">
        <v>45</v>
      </c>
      <c r="C57" s="22"/>
      <c r="D57" s="22"/>
      <c r="E57" s="22"/>
    </row>
    <row r="58" customFormat="false" ht="18" hidden="false" customHeight="true" outlineLevel="0" collapsed="false">
      <c r="B58" s="26" t="n">
        <v>46</v>
      </c>
      <c r="C58" s="22"/>
      <c r="D58" s="22"/>
      <c r="E58" s="22"/>
    </row>
    <row r="59" customFormat="false" ht="18" hidden="false" customHeight="true" outlineLevel="0" collapsed="false">
      <c r="B59" s="26" t="n">
        <v>47</v>
      </c>
      <c r="C59" s="22"/>
      <c r="D59" s="22"/>
      <c r="E59" s="22"/>
    </row>
    <row r="60" customFormat="false" ht="18" hidden="false" customHeight="true" outlineLevel="0" collapsed="false">
      <c r="B60" s="26" t="n">
        <v>48</v>
      </c>
      <c r="C60" s="22"/>
      <c r="D60" s="22"/>
      <c r="E60" s="22"/>
    </row>
    <row r="61" customFormat="false" ht="18" hidden="false" customHeight="true" outlineLevel="0" collapsed="false">
      <c r="B61" s="26" t="n">
        <v>49</v>
      </c>
      <c r="C61" s="22"/>
      <c r="D61" s="22"/>
      <c r="E61" s="22"/>
    </row>
    <row r="62" customFormat="false" ht="18" hidden="false" customHeight="true" outlineLevel="0" collapsed="false">
      <c r="B62" s="26" t="n">
        <v>50</v>
      </c>
      <c r="C62" s="22"/>
      <c r="D62" s="22"/>
      <c r="E62" s="22"/>
    </row>
    <row r="64" customFormat="false" ht="18" hidden="false" customHeight="true" outlineLevel="0" collapsed="false">
      <c r="B64" s="17" t="s">
        <v>92</v>
      </c>
      <c r="C64" s="17"/>
      <c r="D64" s="17"/>
      <c r="E64" s="17"/>
      <c r="F64" s="17"/>
    </row>
  </sheetData>
  <mergeCells count="10">
    <mergeCell ref="B1:I1"/>
    <mergeCell ref="B3:F3"/>
    <mergeCell ref="B5:F5"/>
    <mergeCell ref="H5:I5"/>
    <mergeCell ref="B6:C6"/>
    <mergeCell ref="B7:C7"/>
    <mergeCell ref="B8:C8"/>
    <mergeCell ref="B11:F11"/>
    <mergeCell ref="H18:I18"/>
    <mergeCell ref="B64:F64"/>
  </mergeCell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7A3B"/>
    <pageSetUpPr fitToPage="true"/>
  </sheetPr>
  <dimension ref="A1:R3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
    <col collapsed="false" customWidth="true" hidden="false" outlineLevel="0" max="3" min="3" style="0" width="13"/>
    <col collapsed="false" customWidth="true" hidden="false" outlineLevel="0" max="4" min="4" style="0" width="22"/>
    <col collapsed="false" customWidth="true" hidden="false" outlineLevel="0" max="5" min="5" style="0" width="20"/>
    <col collapsed="false" customWidth="true" hidden="false" outlineLevel="0" max="6" min="6" style="0" width="26"/>
    <col collapsed="false" customWidth="true" hidden="false" outlineLevel="0" max="7" min="7" style="0" width="16"/>
    <col collapsed="false" customWidth="true" hidden="false" outlineLevel="0" max="8" min="8" style="0" width="15"/>
    <col collapsed="false" customWidth="true" hidden="false" outlineLevel="0" max="9" min="9" style="0" width="18"/>
    <col collapsed="false" customWidth="true" hidden="false" outlineLevel="0" max="10" min="10" style="0" width="16"/>
    <col collapsed="false" customWidth="true" hidden="false" outlineLevel="0" max="11" min="11" style="0" width="9"/>
    <col collapsed="false" customWidth="true" hidden="false" outlineLevel="0" max="13" min="12" style="0" width="10"/>
    <col collapsed="false" customWidth="true" hidden="false" outlineLevel="0" max="14" min="14" style="0" width="11"/>
    <col collapsed="false" customWidth="true" hidden="false" outlineLevel="0" max="15" min="15" style="0" width="16"/>
    <col collapsed="false" customWidth="true" hidden="false" outlineLevel="0" max="16" min="16" style="0" width="14"/>
    <col collapsed="false" customWidth="true" hidden="false" outlineLevel="0" max="17" min="17" style="0" width="30"/>
    <col collapsed="false" customWidth="true" hidden="false" outlineLevel="0" max="18" min="18" style="0" width="3"/>
  </cols>
  <sheetData>
    <row r="1" customFormat="false" ht="24" hidden="false" customHeight="true" outlineLevel="0" collapsed="false">
      <c r="A1" s="1"/>
      <c r="B1" s="27" t="s">
        <v>93</v>
      </c>
      <c r="C1" s="27"/>
      <c r="D1" s="27"/>
      <c r="E1" s="27"/>
      <c r="F1" s="27"/>
      <c r="G1" s="27"/>
      <c r="H1" s="27"/>
      <c r="I1" s="27"/>
      <c r="J1" s="27"/>
      <c r="K1" s="28" t="s">
        <v>94</v>
      </c>
      <c r="L1" s="28"/>
      <c r="M1" s="28"/>
      <c r="N1" s="28"/>
      <c r="O1" s="28"/>
      <c r="P1" s="28"/>
      <c r="Q1" s="28"/>
      <c r="R1" s="1"/>
    </row>
    <row r="2" customFormat="false" ht="6" hidden="false" customHeight="true" outlineLevel="0" collapsed="false"/>
    <row r="3" customFormat="false" ht="27.75" hidden="false" customHeight="true" outlineLevel="0" collapsed="false">
      <c r="B3" s="29" t="str">
        <f aca="false">"  "&amp;SiteName&amp;" — Visitor log"</f>
        <v>  Acme HQ — London — Visitor log</v>
      </c>
      <c r="C3" s="29"/>
      <c r="D3" s="29"/>
      <c r="E3" s="29"/>
      <c r="F3" s="29"/>
      <c r="G3" s="29"/>
      <c r="H3" s="29"/>
      <c r="K3" s="30" t="str">
        <f aca="true">"Today is "&amp;TEXT(TODAY(),"ddd, d mmm yyyy")&amp;"  "</f>
        <v>Today is Wed, 16 Sep 2026  </v>
      </c>
      <c r="L3" s="30"/>
      <c r="M3" s="30"/>
      <c r="N3" s="30"/>
      <c r="O3" s="30"/>
      <c r="P3" s="30"/>
      <c r="Q3" s="30"/>
    </row>
    <row r="4" customFormat="false" ht="18" hidden="false" customHeight="true" outlineLevel="0" collapsed="false">
      <c r="B4" s="19" t="s">
        <v>95</v>
      </c>
      <c r="C4" s="19"/>
      <c r="D4" s="19"/>
      <c r="E4" s="19"/>
      <c r="F4" s="19"/>
      <c r="G4" s="19"/>
      <c r="H4" s="19"/>
      <c r="K4" s="31" t="str">
        <f aca="false">IF(SUMPRODUCT(($D$7:$D$306&lt;&gt;"")*(NOT(ISNUMBER($C$7:$C$306))))&gt;0,"⚠  "&amp;SUMPRODUCT(($D$7:$D$306&lt;&gt;"")*(NOT(ISNUMBER($C$7:$C$306))))&amp;" row(s) have no real date — the dashboard will miss them.  ","")</f>
        <v/>
      </c>
      <c r="L4" s="31"/>
      <c r="M4" s="31"/>
      <c r="N4" s="31"/>
      <c r="O4" s="31"/>
      <c r="P4" s="31"/>
      <c r="Q4" s="31"/>
    </row>
    <row r="5" customFormat="false" ht="6" hidden="false" customHeight="true" outlineLevel="0" collapsed="false"/>
    <row r="6" customFormat="false" ht="21.75" hidden="false" customHeight="true" outlineLevel="0" collapsed="false">
      <c r="B6" s="24" t="s">
        <v>53</v>
      </c>
      <c r="C6" s="25" t="s">
        <v>96</v>
      </c>
      <c r="D6" s="25" t="s">
        <v>97</v>
      </c>
      <c r="E6" s="25" t="s">
        <v>98</v>
      </c>
      <c r="F6" s="25" t="s">
        <v>99</v>
      </c>
      <c r="G6" s="25" t="s">
        <v>100</v>
      </c>
      <c r="H6" s="25" t="s">
        <v>101</v>
      </c>
      <c r="I6" s="25" t="s">
        <v>102</v>
      </c>
      <c r="J6" s="25" t="s">
        <v>103</v>
      </c>
      <c r="K6" s="24" t="s">
        <v>104</v>
      </c>
      <c r="L6" s="24" t="s">
        <v>105</v>
      </c>
      <c r="M6" s="24" t="s">
        <v>106</v>
      </c>
      <c r="N6" s="24" t="s">
        <v>107</v>
      </c>
      <c r="O6" s="25" t="s">
        <v>108</v>
      </c>
      <c r="P6" s="25" t="s">
        <v>109</v>
      </c>
      <c r="Q6" s="25" t="s">
        <v>110</v>
      </c>
    </row>
    <row r="7" customFormat="false" ht="18" hidden="false" customHeight="true" outlineLevel="0" collapsed="false">
      <c r="B7" s="32" t="n">
        <f aca="false">IF($D7="","",MAX(B$6:B6)+1)</f>
        <v>1</v>
      </c>
      <c r="C7" s="33" t="n">
        <f aca="true">TODAY()</f>
        <v>46281</v>
      </c>
      <c r="D7" s="34" t="s">
        <v>111</v>
      </c>
      <c r="E7" s="34" t="s">
        <v>112</v>
      </c>
      <c r="F7" s="34" t="s">
        <v>113</v>
      </c>
      <c r="G7" s="34" t="s">
        <v>114</v>
      </c>
      <c r="H7" s="34" t="s">
        <v>48</v>
      </c>
      <c r="I7" s="34" t="s">
        <v>58</v>
      </c>
      <c r="J7" s="34" t="s">
        <v>86</v>
      </c>
      <c r="K7" s="35" t="n">
        <v>101</v>
      </c>
      <c r="L7" s="36" t="n">
        <f aca="false">TIME(9,15,0)</f>
        <v>0.385416666666667</v>
      </c>
      <c r="M7" s="36" t="n">
        <f aca="false">TIME(10,40,0)</f>
        <v>0.444444444444444</v>
      </c>
      <c r="N7" s="37" t="n">
        <f aca="false">IF(OR($L7="",$M7=""),"",$M7-$L7)</f>
        <v>0.0590277777777778</v>
      </c>
      <c r="O7" s="38" t="str">
        <f aca="true">IF($D7="","",IF($L7="","Expected",IF($M7="",IF(AND(ISNUMBER($C7),$C7&lt;TODAY()),"Not signed out","On site"),"Signed out")))</f>
        <v>Signed out</v>
      </c>
      <c r="P7" s="39" t="s">
        <v>115</v>
      </c>
      <c r="Q7" s="40" t="s">
        <v>116</v>
      </c>
    </row>
    <row r="8" customFormat="false" ht="18" hidden="false" customHeight="true" outlineLevel="0" collapsed="false">
      <c r="B8" s="32" t="n">
        <f aca="false">IF($D8="","",MAX(B$6:B7)+1)</f>
        <v>2</v>
      </c>
      <c r="C8" s="33" t="n">
        <f aca="true">TODAY()</f>
        <v>46281</v>
      </c>
      <c r="D8" s="34" t="s">
        <v>117</v>
      </c>
      <c r="E8" s="34" t="s">
        <v>118</v>
      </c>
      <c r="F8" s="34"/>
      <c r="G8" s="34" t="s">
        <v>119</v>
      </c>
      <c r="H8" s="34" t="s">
        <v>50</v>
      </c>
      <c r="I8" s="34" t="s">
        <v>77</v>
      </c>
      <c r="J8" s="34" t="s">
        <v>80</v>
      </c>
      <c r="K8" s="35" t="n">
        <v>102</v>
      </c>
      <c r="L8" s="36" t="n">
        <f aca="false">TIME(11,5,0)</f>
        <v>0.461805555555556</v>
      </c>
      <c r="M8" s="36"/>
      <c r="N8" s="37" t="str">
        <f aca="false">IF(OR($L8="",$M8=""),"",$M8-$L8)</f>
        <v/>
      </c>
      <c r="O8" s="38" t="str">
        <f aca="true">IF($D8="","",IF($L8="","Expected",IF($M8="",IF(AND(ISNUMBER($C8),$C8&lt;TODAY()),"Not signed out","On site"),"Signed out")))</f>
        <v>On site</v>
      </c>
      <c r="P8" s="39" t="s">
        <v>120</v>
      </c>
      <c r="Q8" s="40" t="s">
        <v>121</v>
      </c>
    </row>
    <row r="9" customFormat="false" ht="18" hidden="false" customHeight="true" outlineLevel="0" collapsed="false">
      <c r="B9" s="32" t="n">
        <f aca="false">IF($D9="","",MAX(B$6:B8)+1)</f>
        <v>3</v>
      </c>
      <c r="C9" s="33" t="n">
        <f aca="true">TODAY()</f>
        <v>46281</v>
      </c>
      <c r="D9" s="34" t="s">
        <v>122</v>
      </c>
      <c r="E9" s="34"/>
      <c r="F9" s="34" t="s">
        <v>123</v>
      </c>
      <c r="G9" s="34"/>
      <c r="H9" s="34" t="s">
        <v>45</v>
      </c>
      <c r="I9" s="34" t="s">
        <v>81</v>
      </c>
      <c r="J9" s="34" t="s">
        <v>85</v>
      </c>
      <c r="K9" s="35"/>
      <c r="L9" s="36"/>
      <c r="M9" s="36"/>
      <c r="N9" s="37" t="str">
        <f aca="false">IF(OR($L9="",$M9=""),"",$M9-$L9)</f>
        <v/>
      </c>
      <c r="O9" s="38" t="str">
        <f aca="true">IF($D9="","",IF($L9="","Expected",IF($M9="",IF(AND(ISNUMBER($C9),$C9&lt;TODAY()),"Not signed out","On site"),"Signed out")))</f>
        <v>Expected</v>
      </c>
      <c r="P9" s="39" t="s">
        <v>124</v>
      </c>
      <c r="Q9" s="40" t="s">
        <v>125</v>
      </c>
    </row>
    <row r="10" customFormat="false" ht="18" hidden="false" customHeight="true" outlineLevel="0" collapsed="false">
      <c r="B10" s="32" t="str">
        <f aca="false">IF($D10="","",MAX(B$6:B9)+1)</f>
        <v/>
      </c>
      <c r="C10" s="33"/>
      <c r="D10" s="34"/>
      <c r="E10" s="34"/>
      <c r="F10" s="34"/>
      <c r="G10" s="34"/>
      <c r="H10" s="34"/>
      <c r="I10" s="34"/>
      <c r="J10" s="34"/>
      <c r="K10" s="35"/>
      <c r="L10" s="36"/>
      <c r="M10" s="36"/>
      <c r="N10" s="37" t="str">
        <f aca="false">IF(OR($L10="",$M10=""),"",$M10-$L10)</f>
        <v/>
      </c>
      <c r="O10" s="38" t="str">
        <f aca="true">IF($D10="","",IF($L10="","Expected",IF($M10="",IF(AND(ISNUMBER($C10),$C10&lt;TODAY()),"Not signed out","On site"),"Signed out")))</f>
        <v/>
      </c>
      <c r="P10" s="39"/>
      <c r="Q10" s="34"/>
    </row>
    <row r="11" customFormat="false" ht="18" hidden="false" customHeight="true" outlineLevel="0" collapsed="false">
      <c r="B11" s="32" t="str">
        <f aca="false">IF($D11="","",MAX(B$6:B10)+1)</f>
        <v/>
      </c>
      <c r="C11" s="33"/>
      <c r="D11" s="34"/>
      <c r="E11" s="34"/>
      <c r="F11" s="34"/>
      <c r="G11" s="34"/>
      <c r="H11" s="34"/>
      <c r="I11" s="34"/>
      <c r="J11" s="34"/>
      <c r="K11" s="35"/>
      <c r="L11" s="36"/>
      <c r="M11" s="36"/>
      <c r="N11" s="37" t="str">
        <f aca="false">IF(OR($L11="",$M11=""),"",$M11-$L11)</f>
        <v/>
      </c>
      <c r="O11" s="38" t="str">
        <f aca="true">IF($D11="","",IF($L11="","Expected",IF($M11="",IF(AND(ISNUMBER($C11),$C11&lt;TODAY()),"Not signed out","On site"),"Signed out")))</f>
        <v/>
      </c>
      <c r="P11" s="39"/>
      <c r="Q11" s="34"/>
    </row>
    <row r="12" customFormat="false" ht="18" hidden="false" customHeight="true" outlineLevel="0" collapsed="false">
      <c r="B12" s="32" t="str">
        <f aca="false">IF($D12="","",MAX(B$6:B11)+1)</f>
        <v/>
      </c>
      <c r="C12" s="33"/>
      <c r="D12" s="34"/>
      <c r="E12" s="34"/>
      <c r="F12" s="34"/>
      <c r="G12" s="34"/>
      <c r="H12" s="34"/>
      <c r="I12" s="34"/>
      <c r="J12" s="34"/>
      <c r="K12" s="35"/>
      <c r="L12" s="36"/>
      <c r="M12" s="36"/>
      <c r="N12" s="37" t="str">
        <f aca="false">IF(OR($L12="",$M12=""),"",$M12-$L12)</f>
        <v/>
      </c>
      <c r="O12" s="38" t="str">
        <f aca="true">IF($D12="","",IF($L12="","Expected",IF($M12="",IF(AND(ISNUMBER($C12),$C12&lt;TODAY()),"Not signed out","On site"),"Signed out")))</f>
        <v/>
      </c>
      <c r="P12" s="39"/>
      <c r="Q12" s="34"/>
    </row>
    <row r="13" customFormat="false" ht="18" hidden="false" customHeight="true" outlineLevel="0" collapsed="false">
      <c r="B13" s="32" t="str">
        <f aca="false">IF($D13="","",MAX(B$6:B12)+1)</f>
        <v/>
      </c>
      <c r="C13" s="33"/>
      <c r="D13" s="34"/>
      <c r="E13" s="34"/>
      <c r="F13" s="34"/>
      <c r="G13" s="34"/>
      <c r="H13" s="34"/>
      <c r="I13" s="34"/>
      <c r="J13" s="34"/>
      <c r="K13" s="35"/>
      <c r="L13" s="36"/>
      <c r="M13" s="36"/>
      <c r="N13" s="37" t="str">
        <f aca="false">IF(OR($L13="",$M13=""),"",$M13-$L13)</f>
        <v/>
      </c>
      <c r="O13" s="38" t="str">
        <f aca="true">IF($D13="","",IF($L13="","Expected",IF($M13="",IF(AND(ISNUMBER($C13),$C13&lt;TODAY()),"Not signed out","On site"),"Signed out")))</f>
        <v/>
      </c>
      <c r="P13" s="39"/>
      <c r="Q13" s="34"/>
    </row>
    <row r="14" customFormat="false" ht="18" hidden="false" customHeight="true" outlineLevel="0" collapsed="false">
      <c r="B14" s="32" t="str">
        <f aca="false">IF($D14="","",MAX(B$6:B13)+1)</f>
        <v/>
      </c>
      <c r="C14" s="33"/>
      <c r="D14" s="34"/>
      <c r="E14" s="34"/>
      <c r="F14" s="34"/>
      <c r="G14" s="34"/>
      <c r="H14" s="34"/>
      <c r="I14" s="34"/>
      <c r="J14" s="34"/>
      <c r="K14" s="35"/>
      <c r="L14" s="36"/>
      <c r="M14" s="36"/>
      <c r="N14" s="37" t="str">
        <f aca="false">IF(OR($L14="",$M14=""),"",$M14-$L14)</f>
        <v/>
      </c>
      <c r="O14" s="38" t="str">
        <f aca="true">IF($D14="","",IF($L14="","Expected",IF($M14="",IF(AND(ISNUMBER($C14),$C14&lt;TODAY()),"Not signed out","On site"),"Signed out")))</f>
        <v/>
      </c>
      <c r="P14" s="39"/>
      <c r="Q14" s="34"/>
    </row>
    <row r="15" customFormat="false" ht="18" hidden="false" customHeight="true" outlineLevel="0" collapsed="false">
      <c r="B15" s="32" t="str">
        <f aca="false">IF($D15="","",MAX(B$6:B14)+1)</f>
        <v/>
      </c>
      <c r="C15" s="33"/>
      <c r="D15" s="34"/>
      <c r="E15" s="34"/>
      <c r="F15" s="34"/>
      <c r="G15" s="34"/>
      <c r="H15" s="34"/>
      <c r="I15" s="34"/>
      <c r="J15" s="34"/>
      <c r="K15" s="35"/>
      <c r="L15" s="36"/>
      <c r="M15" s="36"/>
      <c r="N15" s="37" t="str">
        <f aca="false">IF(OR($L15="",$M15=""),"",$M15-$L15)</f>
        <v/>
      </c>
      <c r="O15" s="38" t="str">
        <f aca="true">IF($D15="","",IF($L15="","Expected",IF($M15="",IF(AND(ISNUMBER($C15),$C15&lt;TODAY()),"Not signed out","On site"),"Signed out")))</f>
        <v/>
      </c>
      <c r="P15" s="39"/>
      <c r="Q15" s="34"/>
    </row>
    <row r="16" customFormat="false" ht="18" hidden="false" customHeight="true" outlineLevel="0" collapsed="false">
      <c r="B16" s="32" t="str">
        <f aca="false">IF($D16="","",MAX(B$6:B15)+1)</f>
        <v/>
      </c>
      <c r="C16" s="33"/>
      <c r="D16" s="34"/>
      <c r="E16" s="34"/>
      <c r="F16" s="34"/>
      <c r="G16" s="34"/>
      <c r="H16" s="34"/>
      <c r="I16" s="34"/>
      <c r="J16" s="34"/>
      <c r="K16" s="35"/>
      <c r="L16" s="36"/>
      <c r="M16" s="36"/>
      <c r="N16" s="37" t="str">
        <f aca="false">IF(OR($L16="",$M16=""),"",$M16-$L16)</f>
        <v/>
      </c>
      <c r="O16" s="38" t="str">
        <f aca="true">IF($D16="","",IF($L16="","Expected",IF($M16="",IF(AND(ISNUMBER($C16),$C16&lt;TODAY()),"Not signed out","On site"),"Signed out")))</f>
        <v/>
      </c>
      <c r="P16" s="39"/>
      <c r="Q16" s="34"/>
    </row>
    <row r="17" customFormat="false" ht="18" hidden="false" customHeight="true" outlineLevel="0" collapsed="false">
      <c r="B17" s="32" t="str">
        <f aca="false">IF($D17="","",MAX(B$6:B16)+1)</f>
        <v/>
      </c>
      <c r="C17" s="33"/>
      <c r="D17" s="34"/>
      <c r="E17" s="34"/>
      <c r="F17" s="34"/>
      <c r="G17" s="34"/>
      <c r="H17" s="34"/>
      <c r="I17" s="34"/>
      <c r="J17" s="34"/>
      <c r="K17" s="35"/>
      <c r="L17" s="36"/>
      <c r="M17" s="36"/>
      <c r="N17" s="37" t="str">
        <f aca="false">IF(OR($L17="",$M17=""),"",$M17-$L17)</f>
        <v/>
      </c>
      <c r="O17" s="38" t="str">
        <f aca="true">IF($D17="","",IF($L17="","Expected",IF($M17="",IF(AND(ISNUMBER($C17),$C17&lt;TODAY()),"Not signed out","On site"),"Signed out")))</f>
        <v/>
      </c>
      <c r="P17" s="39"/>
      <c r="Q17" s="34"/>
    </row>
    <row r="18" customFormat="false" ht="18" hidden="false" customHeight="true" outlineLevel="0" collapsed="false">
      <c r="B18" s="32" t="str">
        <f aca="false">IF($D18="","",MAX(B$6:B17)+1)</f>
        <v/>
      </c>
      <c r="C18" s="33"/>
      <c r="D18" s="34"/>
      <c r="E18" s="34"/>
      <c r="F18" s="34"/>
      <c r="G18" s="34"/>
      <c r="H18" s="34"/>
      <c r="I18" s="34"/>
      <c r="J18" s="34"/>
      <c r="K18" s="35"/>
      <c r="L18" s="36"/>
      <c r="M18" s="36"/>
      <c r="N18" s="37" t="str">
        <f aca="false">IF(OR($L18="",$M18=""),"",$M18-$L18)</f>
        <v/>
      </c>
      <c r="O18" s="38" t="str">
        <f aca="true">IF($D18="","",IF($L18="","Expected",IF($M18="",IF(AND(ISNUMBER($C18),$C18&lt;TODAY()),"Not signed out","On site"),"Signed out")))</f>
        <v/>
      </c>
      <c r="P18" s="39"/>
      <c r="Q18" s="34"/>
    </row>
    <row r="19" customFormat="false" ht="18" hidden="false" customHeight="true" outlineLevel="0" collapsed="false">
      <c r="B19" s="32" t="str">
        <f aca="false">IF($D19="","",MAX(B$6:B18)+1)</f>
        <v/>
      </c>
      <c r="C19" s="33"/>
      <c r="D19" s="34"/>
      <c r="E19" s="34"/>
      <c r="F19" s="34"/>
      <c r="G19" s="34"/>
      <c r="H19" s="34"/>
      <c r="I19" s="34"/>
      <c r="J19" s="34"/>
      <c r="K19" s="35"/>
      <c r="L19" s="36"/>
      <c r="M19" s="36"/>
      <c r="N19" s="37" t="str">
        <f aca="false">IF(OR($L19="",$M19=""),"",$M19-$L19)</f>
        <v/>
      </c>
      <c r="O19" s="38" t="str">
        <f aca="true">IF($D19="","",IF($L19="","Expected",IF($M19="",IF(AND(ISNUMBER($C19),$C19&lt;TODAY()),"Not signed out","On site"),"Signed out")))</f>
        <v/>
      </c>
      <c r="P19" s="39"/>
      <c r="Q19" s="34"/>
    </row>
    <row r="20" customFormat="false" ht="18" hidden="false" customHeight="true" outlineLevel="0" collapsed="false">
      <c r="B20" s="32" t="str">
        <f aca="false">IF($D20="","",MAX(B$6:B19)+1)</f>
        <v/>
      </c>
      <c r="C20" s="33"/>
      <c r="D20" s="34"/>
      <c r="E20" s="34"/>
      <c r="F20" s="34"/>
      <c r="G20" s="34"/>
      <c r="H20" s="34"/>
      <c r="I20" s="34"/>
      <c r="J20" s="34"/>
      <c r="K20" s="35"/>
      <c r="L20" s="36"/>
      <c r="M20" s="36"/>
      <c r="N20" s="37" t="str">
        <f aca="false">IF(OR($L20="",$M20=""),"",$M20-$L20)</f>
        <v/>
      </c>
      <c r="O20" s="38" t="str">
        <f aca="true">IF($D20="","",IF($L20="","Expected",IF($M20="",IF(AND(ISNUMBER($C20),$C20&lt;TODAY()),"Not signed out","On site"),"Signed out")))</f>
        <v/>
      </c>
      <c r="P20" s="39"/>
      <c r="Q20" s="34"/>
    </row>
    <row r="21" customFormat="false" ht="18" hidden="false" customHeight="true" outlineLevel="0" collapsed="false">
      <c r="B21" s="32" t="str">
        <f aca="false">IF($D21="","",MAX(B$6:B20)+1)</f>
        <v/>
      </c>
      <c r="C21" s="33"/>
      <c r="D21" s="34"/>
      <c r="E21" s="34"/>
      <c r="F21" s="34"/>
      <c r="G21" s="34"/>
      <c r="H21" s="34"/>
      <c r="I21" s="34"/>
      <c r="J21" s="34"/>
      <c r="K21" s="35"/>
      <c r="L21" s="36"/>
      <c r="M21" s="36"/>
      <c r="N21" s="37" t="str">
        <f aca="false">IF(OR($L21="",$M21=""),"",$M21-$L21)</f>
        <v/>
      </c>
      <c r="O21" s="38" t="str">
        <f aca="true">IF($D21="","",IF($L21="","Expected",IF($M21="",IF(AND(ISNUMBER($C21),$C21&lt;TODAY()),"Not signed out","On site"),"Signed out")))</f>
        <v/>
      </c>
      <c r="P21" s="39"/>
      <c r="Q21" s="34"/>
    </row>
    <row r="22" customFormat="false" ht="18" hidden="false" customHeight="true" outlineLevel="0" collapsed="false">
      <c r="B22" s="32" t="str">
        <f aca="false">IF($D22="","",MAX(B$6:B21)+1)</f>
        <v/>
      </c>
      <c r="C22" s="33"/>
      <c r="D22" s="34"/>
      <c r="E22" s="34"/>
      <c r="F22" s="34"/>
      <c r="G22" s="34"/>
      <c r="H22" s="34"/>
      <c r="I22" s="34"/>
      <c r="J22" s="34"/>
      <c r="K22" s="35"/>
      <c r="L22" s="36"/>
      <c r="M22" s="36"/>
      <c r="N22" s="37" t="str">
        <f aca="false">IF(OR($L22="",$M22=""),"",$M22-$L22)</f>
        <v/>
      </c>
      <c r="O22" s="38" t="str">
        <f aca="true">IF($D22="","",IF($L22="","Expected",IF($M22="",IF(AND(ISNUMBER($C22),$C22&lt;TODAY()),"Not signed out","On site"),"Signed out")))</f>
        <v/>
      </c>
      <c r="P22" s="39"/>
      <c r="Q22" s="34"/>
    </row>
    <row r="23" customFormat="false" ht="18" hidden="false" customHeight="true" outlineLevel="0" collapsed="false">
      <c r="B23" s="32" t="str">
        <f aca="false">IF($D23="","",MAX(B$6:B22)+1)</f>
        <v/>
      </c>
      <c r="C23" s="33"/>
      <c r="D23" s="34"/>
      <c r="E23" s="34"/>
      <c r="F23" s="34"/>
      <c r="G23" s="34"/>
      <c r="H23" s="34"/>
      <c r="I23" s="34"/>
      <c r="J23" s="34"/>
      <c r="K23" s="35"/>
      <c r="L23" s="36"/>
      <c r="M23" s="36"/>
      <c r="N23" s="37" t="str">
        <f aca="false">IF(OR($L23="",$M23=""),"",$M23-$L23)</f>
        <v/>
      </c>
      <c r="O23" s="38" t="str">
        <f aca="true">IF($D23="","",IF($L23="","Expected",IF($M23="",IF(AND(ISNUMBER($C23),$C23&lt;TODAY()),"Not signed out","On site"),"Signed out")))</f>
        <v/>
      </c>
      <c r="P23" s="39"/>
      <c r="Q23" s="34"/>
    </row>
    <row r="24" customFormat="false" ht="18" hidden="false" customHeight="true" outlineLevel="0" collapsed="false">
      <c r="B24" s="32" t="str">
        <f aca="false">IF($D24="","",MAX(B$6:B23)+1)</f>
        <v/>
      </c>
      <c r="C24" s="33"/>
      <c r="D24" s="34"/>
      <c r="E24" s="34"/>
      <c r="F24" s="34"/>
      <c r="G24" s="34"/>
      <c r="H24" s="34"/>
      <c r="I24" s="34"/>
      <c r="J24" s="34"/>
      <c r="K24" s="35"/>
      <c r="L24" s="36"/>
      <c r="M24" s="36"/>
      <c r="N24" s="37" t="str">
        <f aca="false">IF(OR($L24="",$M24=""),"",$M24-$L24)</f>
        <v/>
      </c>
      <c r="O24" s="38" t="str">
        <f aca="true">IF($D24="","",IF($L24="","Expected",IF($M24="",IF(AND(ISNUMBER($C24),$C24&lt;TODAY()),"Not signed out","On site"),"Signed out")))</f>
        <v/>
      </c>
      <c r="P24" s="39"/>
      <c r="Q24" s="34"/>
    </row>
    <row r="25" customFormat="false" ht="18" hidden="false" customHeight="true" outlineLevel="0" collapsed="false">
      <c r="B25" s="32" t="str">
        <f aca="false">IF($D25="","",MAX(B$6:B24)+1)</f>
        <v/>
      </c>
      <c r="C25" s="33"/>
      <c r="D25" s="34"/>
      <c r="E25" s="34"/>
      <c r="F25" s="34"/>
      <c r="G25" s="34"/>
      <c r="H25" s="34"/>
      <c r="I25" s="34"/>
      <c r="J25" s="34"/>
      <c r="K25" s="35"/>
      <c r="L25" s="36"/>
      <c r="M25" s="36"/>
      <c r="N25" s="37" t="str">
        <f aca="false">IF(OR($L25="",$M25=""),"",$M25-$L25)</f>
        <v/>
      </c>
      <c r="O25" s="38" t="str">
        <f aca="true">IF($D25="","",IF($L25="","Expected",IF($M25="",IF(AND(ISNUMBER($C25),$C25&lt;TODAY()),"Not signed out","On site"),"Signed out")))</f>
        <v/>
      </c>
      <c r="P25" s="39"/>
      <c r="Q25" s="34"/>
    </row>
    <row r="26" customFormat="false" ht="18" hidden="false" customHeight="true" outlineLevel="0" collapsed="false">
      <c r="B26" s="32" t="str">
        <f aca="false">IF($D26="","",MAX(B$6:B25)+1)</f>
        <v/>
      </c>
      <c r="C26" s="33"/>
      <c r="D26" s="34"/>
      <c r="E26" s="34"/>
      <c r="F26" s="34"/>
      <c r="G26" s="34"/>
      <c r="H26" s="34"/>
      <c r="I26" s="34"/>
      <c r="J26" s="34"/>
      <c r="K26" s="35"/>
      <c r="L26" s="36"/>
      <c r="M26" s="36"/>
      <c r="N26" s="37" t="str">
        <f aca="false">IF(OR($L26="",$M26=""),"",$M26-$L26)</f>
        <v/>
      </c>
      <c r="O26" s="38" t="str">
        <f aca="true">IF($D26="","",IF($L26="","Expected",IF($M26="",IF(AND(ISNUMBER($C26),$C26&lt;TODAY()),"Not signed out","On site"),"Signed out")))</f>
        <v/>
      </c>
      <c r="P26" s="39"/>
      <c r="Q26" s="34"/>
    </row>
    <row r="27" customFormat="false" ht="18" hidden="false" customHeight="true" outlineLevel="0" collapsed="false">
      <c r="B27" s="32" t="str">
        <f aca="false">IF($D27="","",MAX(B$6:B26)+1)</f>
        <v/>
      </c>
      <c r="C27" s="33"/>
      <c r="D27" s="34"/>
      <c r="E27" s="34"/>
      <c r="F27" s="34"/>
      <c r="G27" s="34"/>
      <c r="H27" s="34"/>
      <c r="I27" s="34"/>
      <c r="J27" s="34"/>
      <c r="K27" s="35"/>
      <c r="L27" s="36"/>
      <c r="M27" s="36"/>
      <c r="N27" s="37" t="str">
        <f aca="false">IF(OR($L27="",$M27=""),"",$M27-$L27)</f>
        <v/>
      </c>
      <c r="O27" s="38" t="str">
        <f aca="true">IF($D27="","",IF($L27="","Expected",IF($M27="",IF(AND(ISNUMBER($C27),$C27&lt;TODAY()),"Not signed out","On site"),"Signed out")))</f>
        <v/>
      </c>
      <c r="P27" s="39"/>
      <c r="Q27" s="34"/>
    </row>
    <row r="28" customFormat="false" ht="18" hidden="false" customHeight="true" outlineLevel="0" collapsed="false">
      <c r="B28" s="32" t="str">
        <f aca="false">IF($D28="","",MAX(B$6:B27)+1)</f>
        <v/>
      </c>
      <c r="C28" s="33"/>
      <c r="D28" s="34"/>
      <c r="E28" s="34"/>
      <c r="F28" s="34"/>
      <c r="G28" s="34"/>
      <c r="H28" s="34"/>
      <c r="I28" s="34"/>
      <c r="J28" s="34"/>
      <c r="K28" s="35"/>
      <c r="L28" s="36"/>
      <c r="M28" s="36"/>
      <c r="N28" s="37" t="str">
        <f aca="false">IF(OR($L28="",$M28=""),"",$M28-$L28)</f>
        <v/>
      </c>
      <c r="O28" s="38" t="str">
        <f aca="true">IF($D28="","",IF($L28="","Expected",IF($M28="",IF(AND(ISNUMBER($C28),$C28&lt;TODAY()),"Not signed out","On site"),"Signed out")))</f>
        <v/>
      </c>
      <c r="P28" s="39"/>
      <c r="Q28" s="34"/>
    </row>
    <row r="29" customFormat="false" ht="18" hidden="false" customHeight="true" outlineLevel="0" collapsed="false">
      <c r="B29" s="32" t="str">
        <f aca="false">IF($D29="","",MAX(B$6:B28)+1)</f>
        <v/>
      </c>
      <c r="C29" s="33"/>
      <c r="D29" s="34"/>
      <c r="E29" s="34"/>
      <c r="F29" s="34"/>
      <c r="G29" s="34"/>
      <c r="H29" s="34"/>
      <c r="I29" s="34"/>
      <c r="J29" s="34"/>
      <c r="K29" s="35"/>
      <c r="L29" s="36"/>
      <c r="M29" s="36"/>
      <c r="N29" s="37" t="str">
        <f aca="false">IF(OR($L29="",$M29=""),"",$M29-$L29)</f>
        <v/>
      </c>
      <c r="O29" s="38" t="str">
        <f aca="true">IF($D29="","",IF($L29="","Expected",IF($M29="",IF(AND(ISNUMBER($C29),$C29&lt;TODAY()),"Not signed out","On site"),"Signed out")))</f>
        <v/>
      </c>
      <c r="P29" s="39"/>
      <c r="Q29" s="34"/>
    </row>
    <row r="30" customFormat="false" ht="18" hidden="false" customHeight="true" outlineLevel="0" collapsed="false">
      <c r="B30" s="32" t="str">
        <f aca="false">IF($D30="","",MAX(B$6:B29)+1)</f>
        <v/>
      </c>
      <c r="C30" s="33"/>
      <c r="D30" s="34"/>
      <c r="E30" s="34"/>
      <c r="F30" s="34"/>
      <c r="G30" s="34"/>
      <c r="H30" s="34"/>
      <c r="I30" s="34"/>
      <c r="J30" s="34"/>
      <c r="K30" s="35"/>
      <c r="L30" s="36"/>
      <c r="M30" s="36"/>
      <c r="N30" s="37" t="str">
        <f aca="false">IF(OR($L30="",$M30=""),"",$M30-$L30)</f>
        <v/>
      </c>
      <c r="O30" s="38" t="str">
        <f aca="true">IF($D30="","",IF($L30="","Expected",IF($M30="",IF(AND(ISNUMBER($C30),$C30&lt;TODAY()),"Not signed out","On site"),"Signed out")))</f>
        <v/>
      </c>
      <c r="P30" s="39"/>
      <c r="Q30" s="34"/>
    </row>
    <row r="31" customFormat="false" ht="18" hidden="false" customHeight="true" outlineLevel="0" collapsed="false">
      <c r="B31" s="32" t="str">
        <f aca="false">IF($D31="","",MAX(B$6:B30)+1)</f>
        <v/>
      </c>
      <c r="C31" s="33"/>
      <c r="D31" s="34"/>
      <c r="E31" s="34"/>
      <c r="F31" s="34"/>
      <c r="G31" s="34"/>
      <c r="H31" s="34"/>
      <c r="I31" s="34"/>
      <c r="J31" s="34"/>
      <c r="K31" s="35"/>
      <c r="L31" s="36"/>
      <c r="M31" s="36"/>
      <c r="N31" s="37" t="str">
        <f aca="false">IF(OR($L31="",$M31=""),"",$M31-$L31)</f>
        <v/>
      </c>
      <c r="O31" s="38" t="str">
        <f aca="true">IF($D31="","",IF($L31="","Expected",IF($M31="",IF(AND(ISNUMBER($C31),$C31&lt;TODAY()),"Not signed out","On site"),"Signed out")))</f>
        <v/>
      </c>
      <c r="P31" s="39"/>
      <c r="Q31" s="34"/>
    </row>
    <row r="32" customFormat="false" ht="18" hidden="false" customHeight="true" outlineLevel="0" collapsed="false">
      <c r="B32" s="32" t="str">
        <f aca="false">IF($D32="","",MAX(B$6:B31)+1)</f>
        <v/>
      </c>
      <c r="C32" s="33"/>
      <c r="D32" s="34"/>
      <c r="E32" s="34"/>
      <c r="F32" s="34"/>
      <c r="G32" s="34"/>
      <c r="H32" s="34"/>
      <c r="I32" s="34"/>
      <c r="J32" s="34"/>
      <c r="K32" s="35"/>
      <c r="L32" s="36"/>
      <c r="M32" s="36"/>
      <c r="N32" s="37" t="str">
        <f aca="false">IF(OR($L32="",$M32=""),"",$M32-$L32)</f>
        <v/>
      </c>
      <c r="O32" s="38" t="str">
        <f aca="true">IF($D32="","",IF($L32="","Expected",IF($M32="",IF(AND(ISNUMBER($C32),$C32&lt;TODAY()),"Not signed out","On site"),"Signed out")))</f>
        <v/>
      </c>
      <c r="P32" s="39"/>
      <c r="Q32" s="34"/>
    </row>
    <row r="33" customFormat="false" ht="18" hidden="false" customHeight="true" outlineLevel="0" collapsed="false">
      <c r="B33" s="32" t="str">
        <f aca="false">IF($D33="","",MAX(B$6:B32)+1)</f>
        <v/>
      </c>
      <c r="C33" s="33"/>
      <c r="D33" s="34"/>
      <c r="E33" s="34"/>
      <c r="F33" s="34"/>
      <c r="G33" s="34"/>
      <c r="H33" s="34"/>
      <c r="I33" s="34"/>
      <c r="J33" s="34"/>
      <c r="K33" s="35"/>
      <c r="L33" s="36"/>
      <c r="M33" s="36"/>
      <c r="N33" s="37" t="str">
        <f aca="false">IF(OR($L33="",$M33=""),"",$M33-$L33)</f>
        <v/>
      </c>
      <c r="O33" s="38" t="str">
        <f aca="true">IF($D33="","",IF($L33="","Expected",IF($M33="",IF(AND(ISNUMBER($C33),$C33&lt;TODAY()),"Not signed out","On site"),"Signed out")))</f>
        <v/>
      </c>
      <c r="P33" s="39"/>
      <c r="Q33" s="34"/>
    </row>
    <row r="34" customFormat="false" ht="18" hidden="false" customHeight="true" outlineLevel="0" collapsed="false">
      <c r="B34" s="32" t="str">
        <f aca="false">IF($D34="","",MAX(B$6:B33)+1)</f>
        <v/>
      </c>
      <c r="C34" s="33"/>
      <c r="D34" s="34"/>
      <c r="E34" s="34"/>
      <c r="F34" s="34"/>
      <c r="G34" s="34"/>
      <c r="H34" s="34"/>
      <c r="I34" s="34"/>
      <c r="J34" s="34"/>
      <c r="K34" s="35"/>
      <c r="L34" s="36"/>
      <c r="M34" s="36"/>
      <c r="N34" s="37" t="str">
        <f aca="false">IF(OR($L34="",$M34=""),"",$M34-$L34)</f>
        <v/>
      </c>
      <c r="O34" s="38" t="str">
        <f aca="true">IF($D34="","",IF($L34="","Expected",IF($M34="",IF(AND(ISNUMBER($C34),$C34&lt;TODAY()),"Not signed out","On site"),"Signed out")))</f>
        <v/>
      </c>
      <c r="P34" s="39"/>
      <c r="Q34" s="34"/>
    </row>
    <row r="35" customFormat="false" ht="18" hidden="false" customHeight="true" outlineLevel="0" collapsed="false">
      <c r="B35" s="32" t="str">
        <f aca="false">IF($D35="","",MAX(B$6:B34)+1)</f>
        <v/>
      </c>
      <c r="C35" s="33"/>
      <c r="D35" s="34"/>
      <c r="E35" s="34"/>
      <c r="F35" s="34"/>
      <c r="G35" s="34"/>
      <c r="H35" s="34"/>
      <c r="I35" s="34"/>
      <c r="J35" s="34"/>
      <c r="K35" s="35"/>
      <c r="L35" s="36"/>
      <c r="M35" s="36"/>
      <c r="N35" s="37" t="str">
        <f aca="false">IF(OR($L35="",$M35=""),"",$M35-$L35)</f>
        <v/>
      </c>
      <c r="O35" s="38" t="str">
        <f aca="true">IF($D35="","",IF($L35="","Expected",IF($M35="",IF(AND(ISNUMBER($C35),$C35&lt;TODAY()),"Not signed out","On site"),"Signed out")))</f>
        <v/>
      </c>
      <c r="P35" s="39"/>
      <c r="Q35" s="34"/>
    </row>
    <row r="36" customFormat="false" ht="18" hidden="false" customHeight="true" outlineLevel="0" collapsed="false">
      <c r="B36" s="32" t="str">
        <f aca="false">IF($D36="","",MAX(B$6:B35)+1)</f>
        <v/>
      </c>
      <c r="C36" s="33"/>
      <c r="D36" s="34"/>
      <c r="E36" s="34"/>
      <c r="F36" s="34"/>
      <c r="G36" s="34"/>
      <c r="H36" s="34"/>
      <c r="I36" s="34"/>
      <c r="J36" s="34"/>
      <c r="K36" s="35"/>
      <c r="L36" s="36"/>
      <c r="M36" s="36"/>
      <c r="N36" s="37" t="str">
        <f aca="false">IF(OR($L36="",$M36=""),"",$M36-$L36)</f>
        <v/>
      </c>
      <c r="O36" s="38" t="str">
        <f aca="true">IF($D36="","",IF($L36="","Expected",IF($M36="",IF(AND(ISNUMBER($C36),$C36&lt;TODAY()),"Not signed out","On site"),"Signed out")))</f>
        <v/>
      </c>
      <c r="P36" s="39"/>
      <c r="Q36" s="34"/>
    </row>
    <row r="37" customFormat="false" ht="18" hidden="false" customHeight="true" outlineLevel="0" collapsed="false">
      <c r="B37" s="32" t="str">
        <f aca="false">IF($D37="","",MAX(B$6:B36)+1)</f>
        <v/>
      </c>
      <c r="C37" s="33"/>
      <c r="D37" s="34"/>
      <c r="E37" s="34"/>
      <c r="F37" s="34"/>
      <c r="G37" s="34"/>
      <c r="H37" s="34"/>
      <c r="I37" s="34"/>
      <c r="J37" s="34"/>
      <c r="K37" s="35"/>
      <c r="L37" s="36"/>
      <c r="M37" s="36"/>
      <c r="N37" s="37" t="str">
        <f aca="false">IF(OR($L37="",$M37=""),"",$M37-$L37)</f>
        <v/>
      </c>
      <c r="O37" s="38" t="str">
        <f aca="true">IF($D37="","",IF($L37="","Expected",IF($M37="",IF(AND(ISNUMBER($C37),$C37&lt;TODAY()),"Not signed out","On site"),"Signed out")))</f>
        <v/>
      </c>
      <c r="P37" s="39"/>
      <c r="Q37" s="34"/>
    </row>
    <row r="38" customFormat="false" ht="18" hidden="false" customHeight="true" outlineLevel="0" collapsed="false">
      <c r="B38" s="32" t="str">
        <f aca="false">IF($D38="","",MAX(B$6:B37)+1)</f>
        <v/>
      </c>
      <c r="C38" s="33"/>
      <c r="D38" s="34"/>
      <c r="E38" s="34"/>
      <c r="F38" s="34"/>
      <c r="G38" s="34"/>
      <c r="H38" s="34"/>
      <c r="I38" s="34"/>
      <c r="J38" s="34"/>
      <c r="K38" s="35"/>
      <c r="L38" s="36"/>
      <c r="M38" s="36"/>
      <c r="N38" s="37" t="str">
        <f aca="false">IF(OR($L38="",$M38=""),"",$M38-$L38)</f>
        <v/>
      </c>
      <c r="O38" s="38" t="str">
        <f aca="true">IF($D38="","",IF($L38="","Expected",IF($M38="",IF(AND(ISNUMBER($C38),$C38&lt;TODAY()),"Not signed out","On site"),"Signed out")))</f>
        <v/>
      </c>
      <c r="P38" s="39"/>
      <c r="Q38" s="34"/>
    </row>
    <row r="39" customFormat="false" ht="18" hidden="false" customHeight="true" outlineLevel="0" collapsed="false">
      <c r="B39" s="32" t="str">
        <f aca="false">IF($D39="","",MAX(B$6:B38)+1)</f>
        <v/>
      </c>
      <c r="C39" s="33"/>
      <c r="D39" s="34"/>
      <c r="E39" s="34"/>
      <c r="F39" s="34"/>
      <c r="G39" s="34"/>
      <c r="H39" s="34"/>
      <c r="I39" s="34"/>
      <c r="J39" s="34"/>
      <c r="K39" s="35"/>
      <c r="L39" s="36"/>
      <c r="M39" s="36"/>
      <c r="N39" s="37" t="str">
        <f aca="false">IF(OR($L39="",$M39=""),"",$M39-$L39)</f>
        <v/>
      </c>
      <c r="O39" s="38" t="str">
        <f aca="true">IF($D39="","",IF($L39="","Expected",IF($M39="",IF(AND(ISNUMBER($C39),$C39&lt;TODAY()),"Not signed out","On site"),"Signed out")))</f>
        <v/>
      </c>
      <c r="P39" s="39"/>
      <c r="Q39" s="34"/>
    </row>
    <row r="40" customFormat="false" ht="18" hidden="false" customHeight="true" outlineLevel="0" collapsed="false">
      <c r="B40" s="32" t="str">
        <f aca="false">IF($D40="","",MAX(B$6:B39)+1)</f>
        <v/>
      </c>
      <c r="C40" s="33"/>
      <c r="D40" s="34"/>
      <c r="E40" s="34"/>
      <c r="F40" s="34"/>
      <c r="G40" s="34"/>
      <c r="H40" s="34"/>
      <c r="I40" s="34"/>
      <c r="J40" s="34"/>
      <c r="K40" s="35"/>
      <c r="L40" s="36"/>
      <c r="M40" s="36"/>
      <c r="N40" s="37" t="str">
        <f aca="false">IF(OR($L40="",$M40=""),"",$M40-$L40)</f>
        <v/>
      </c>
      <c r="O40" s="38" t="str">
        <f aca="true">IF($D40="","",IF($L40="","Expected",IF($M40="",IF(AND(ISNUMBER($C40),$C40&lt;TODAY()),"Not signed out","On site"),"Signed out")))</f>
        <v/>
      </c>
      <c r="P40" s="39"/>
      <c r="Q40" s="34"/>
    </row>
    <row r="41" customFormat="false" ht="18" hidden="false" customHeight="true" outlineLevel="0" collapsed="false">
      <c r="B41" s="32" t="str">
        <f aca="false">IF($D41="","",MAX(B$6:B40)+1)</f>
        <v/>
      </c>
      <c r="C41" s="33"/>
      <c r="D41" s="34"/>
      <c r="E41" s="34"/>
      <c r="F41" s="34"/>
      <c r="G41" s="34"/>
      <c r="H41" s="34"/>
      <c r="I41" s="34"/>
      <c r="J41" s="34"/>
      <c r="K41" s="35"/>
      <c r="L41" s="36"/>
      <c r="M41" s="36"/>
      <c r="N41" s="37" t="str">
        <f aca="false">IF(OR($L41="",$M41=""),"",$M41-$L41)</f>
        <v/>
      </c>
      <c r="O41" s="38" t="str">
        <f aca="true">IF($D41="","",IF($L41="","Expected",IF($M41="",IF(AND(ISNUMBER($C41),$C41&lt;TODAY()),"Not signed out","On site"),"Signed out")))</f>
        <v/>
      </c>
      <c r="P41" s="39"/>
      <c r="Q41" s="34"/>
    </row>
    <row r="42" customFormat="false" ht="18" hidden="false" customHeight="true" outlineLevel="0" collapsed="false">
      <c r="B42" s="32" t="str">
        <f aca="false">IF($D42="","",MAX(B$6:B41)+1)</f>
        <v/>
      </c>
      <c r="C42" s="33"/>
      <c r="D42" s="34"/>
      <c r="E42" s="34"/>
      <c r="F42" s="34"/>
      <c r="G42" s="34"/>
      <c r="H42" s="34"/>
      <c r="I42" s="34"/>
      <c r="J42" s="34"/>
      <c r="K42" s="35"/>
      <c r="L42" s="36"/>
      <c r="M42" s="36"/>
      <c r="N42" s="37" t="str">
        <f aca="false">IF(OR($L42="",$M42=""),"",$M42-$L42)</f>
        <v/>
      </c>
      <c r="O42" s="38" t="str">
        <f aca="true">IF($D42="","",IF($L42="","Expected",IF($M42="",IF(AND(ISNUMBER($C42),$C42&lt;TODAY()),"Not signed out","On site"),"Signed out")))</f>
        <v/>
      </c>
      <c r="P42" s="39"/>
      <c r="Q42" s="34"/>
    </row>
    <row r="43" customFormat="false" ht="18" hidden="false" customHeight="true" outlineLevel="0" collapsed="false">
      <c r="B43" s="32" t="str">
        <f aca="false">IF($D43="","",MAX(B$6:B42)+1)</f>
        <v/>
      </c>
      <c r="C43" s="33"/>
      <c r="D43" s="34"/>
      <c r="E43" s="34"/>
      <c r="F43" s="34"/>
      <c r="G43" s="34"/>
      <c r="H43" s="34"/>
      <c r="I43" s="34"/>
      <c r="J43" s="34"/>
      <c r="K43" s="35"/>
      <c r="L43" s="36"/>
      <c r="M43" s="36"/>
      <c r="N43" s="37" t="str">
        <f aca="false">IF(OR($L43="",$M43=""),"",$M43-$L43)</f>
        <v/>
      </c>
      <c r="O43" s="38" t="str">
        <f aca="true">IF($D43="","",IF($L43="","Expected",IF($M43="",IF(AND(ISNUMBER($C43),$C43&lt;TODAY()),"Not signed out","On site"),"Signed out")))</f>
        <v/>
      </c>
      <c r="P43" s="39"/>
      <c r="Q43" s="34"/>
    </row>
    <row r="44" customFormat="false" ht="18" hidden="false" customHeight="true" outlineLevel="0" collapsed="false">
      <c r="B44" s="32" t="str">
        <f aca="false">IF($D44="","",MAX(B$6:B43)+1)</f>
        <v/>
      </c>
      <c r="C44" s="33"/>
      <c r="D44" s="34"/>
      <c r="E44" s="34"/>
      <c r="F44" s="34"/>
      <c r="G44" s="34"/>
      <c r="H44" s="34"/>
      <c r="I44" s="34"/>
      <c r="J44" s="34"/>
      <c r="K44" s="35"/>
      <c r="L44" s="36"/>
      <c r="M44" s="36"/>
      <c r="N44" s="37" t="str">
        <f aca="false">IF(OR($L44="",$M44=""),"",$M44-$L44)</f>
        <v/>
      </c>
      <c r="O44" s="38" t="str">
        <f aca="true">IF($D44="","",IF($L44="","Expected",IF($M44="",IF(AND(ISNUMBER($C44),$C44&lt;TODAY()),"Not signed out","On site"),"Signed out")))</f>
        <v/>
      </c>
      <c r="P44" s="39"/>
      <c r="Q44" s="34"/>
    </row>
    <row r="45" customFormat="false" ht="18" hidden="false" customHeight="true" outlineLevel="0" collapsed="false">
      <c r="B45" s="32" t="str">
        <f aca="false">IF($D45="","",MAX(B$6:B44)+1)</f>
        <v/>
      </c>
      <c r="C45" s="33"/>
      <c r="D45" s="34"/>
      <c r="E45" s="34"/>
      <c r="F45" s="34"/>
      <c r="G45" s="34"/>
      <c r="H45" s="34"/>
      <c r="I45" s="34"/>
      <c r="J45" s="34"/>
      <c r="K45" s="35"/>
      <c r="L45" s="36"/>
      <c r="M45" s="36"/>
      <c r="N45" s="37" t="str">
        <f aca="false">IF(OR($L45="",$M45=""),"",$M45-$L45)</f>
        <v/>
      </c>
      <c r="O45" s="38" t="str">
        <f aca="true">IF($D45="","",IF($L45="","Expected",IF($M45="",IF(AND(ISNUMBER($C45),$C45&lt;TODAY()),"Not signed out","On site"),"Signed out")))</f>
        <v/>
      </c>
      <c r="P45" s="39"/>
      <c r="Q45" s="34"/>
    </row>
    <row r="46" customFormat="false" ht="18" hidden="false" customHeight="true" outlineLevel="0" collapsed="false">
      <c r="B46" s="32" t="str">
        <f aca="false">IF($D46="","",MAX(B$6:B45)+1)</f>
        <v/>
      </c>
      <c r="C46" s="33"/>
      <c r="D46" s="34"/>
      <c r="E46" s="34"/>
      <c r="F46" s="34"/>
      <c r="G46" s="34"/>
      <c r="H46" s="34"/>
      <c r="I46" s="34"/>
      <c r="J46" s="34"/>
      <c r="K46" s="35"/>
      <c r="L46" s="36"/>
      <c r="M46" s="36"/>
      <c r="N46" s="37" t="str">
        <f aca="false">IF(OR($L46="",$M46=""),"",$M46-$L46)</f>
        <v/>
      </c>
      <c r="O46" s="38" t="str">
        <f aca="true">IF($D46="","",IF($L46="","Expected",IF($M46="",IF(AND(ISNUMBER($C46),$C46&lt;TODAY()),"Not signed out","On site"),"Signed out")))</f>
        <v/>
      </c>
      <c r="P46" s="39"/>
      <c r="Q46" s="34"/>
    </row>
    <row r="47" customFormat="false" ht="18" hidden="false" customHeight="true" outlineLevel="0" collapsed="false">
      <c r="B47" s="32" t="str">
        <f aca="false">IF($D47="","",MAX(B$6:B46)+1)</f>
        <v/>
      </c>
      <c r="C47" s="33"/>
      <c r="D47" s="34"/>
      <c r="E47" s="34"/>
      <c r="F47" s="34"/>
      <c r="G47" s="34"/>
      <c r="H47" s="34"/>
      <c r="I47" s="34"/>
      <c r="J47" s="34"/>
      <c r="K47" s="35"/>
      <c r="L47" s="36"/>
      <c r="M47" s="36"/>
      <c r="N47" s="37" t="str">
        <f aca="false">IF(OR($L47="",$M47=""),"",$M47-$L47)</f>
        <v/>
      </c>
      <c r="O47" s="38" t="str">
        <f aca="true">IF($D47="","",IF($L47="","Expected",IF($M47="",IF(AND(ISNUMBER($C47),$C47&lt;TODAY()),"Not signed out","On site"),"Signed out")))</f>
        <v/>
      </c>
      <c r="P47" s="39"/>
      <c r="Q47" s="34"/>
    </row>
    <row r="48" customFormat="false" ht="18" hidden="false" customHeight="true" outlineLevel="0" collapsed="false">
      <c r="B48" s="32" t="str">
        <f aca="false">IF($D48="","",MAX(B$6:B47)+1)</f>
        <v/>
      </c>
      <c r="C48" s="33"/>
      <c r="D48" s="34"/>
      <c r="E48" s="34"/>
      <c r="F48" s="34"/>
      <c r="G48" s="34"/>
      <c r="H48" s="34"/>
      <c r="I48" s="34"/>
      <c r="J48" s="34"/>
      <c r="K48" s="35"/>
      <c r="L48" s="36"/>
      <c r="M48" s="36"/>
      <c r="N48" s="37" t="str">
        <f aca="false">IF(OR($L48="",$M48=""),"",$M48-$L48)</f>
        <v/>
      </c>
      <c r="O48" s="38" t="str">
        <f aca="true">IF($D48="","",IF($L48="","Expected",IF($M48="",IF(AND(ISNUMBER($C48),$C48&lt;TODAY()),"Not signed out","On site"),"Signed out")))</f>
        <v/>
      </c>
      <c r="P48" s="39"/>
      <c r="Q48" s="34"/>
    </row>
    <row r="49" customFormat="false" ht="18" hidden="false" customHeight="true" outlineLevel="0" collapsed="false">
      <c r="B49" s="32" t="str">
        <f aca="false">IF($D49="","",MAX(B$6:B48)+1)</f>
        <v/>
      </c>
      <c r="C49" s="33"/>
      <c r="D49" s="34"/>
      <c r="E49" s="34"/>
      <c r="F49" s="34"/>
      <c r="G49" s="34"/>
      <c r="H49" s="34"/>
      <c r="I49" s="34"/>
      <c r="J49" s="34"/>
      <c r="K49" s="35"/>
      <c r="L49" s="36"/>
      <c r="M49" s="36"/>
      <c r="N49" s="37" t="str">
        <f aca="false">IF(OR($L49="",$M49=""),"",$M49-$L49)</f>
        <v/>
      </c>
      <c r="O49" s="38" t="str">
        <f aca="true">IF($D49="","",IF($L49="","Expected",IF($M49="",IF(AND(ISNUMBER($C49),$C49&lt;TODAY()),"Not signed out","On site"),"Signed out")))</f>
        <v/>
      </c>
      <c r="P49" s="39"/>
      <c r="Q49" s="34"/>
    </row>
    <row r="50" customFormat="false" ht="18" hidden="false" customHeight="true" outlineLevel="0" collapsed="false">
      <c r="B50" s="32" t="str">
        <f aca="false">IF($D50="","",MAX(B$6:B49)+1)</f>
        <v/>
      </c>
      <c r="C50" s="33"/>
      <c r="D50" s="34"/>
      <c r="E50" s="34"/>
      <c r="F50" s="34"/>
      <c r="G50" s="34"/>
      <c r="H50" s="34"/>
      <c r="I50" s="34"/>
      <c r="J50" s="34"/>
      <c r="K50" s="35"/>
      <c r="L50" s="36"/>
      <c r="M50" s="36"/>
      <c r="N50" s="37" t="str">
        <f aca="false">IF(OR($L50="",$M50=""),"",$M50-$L50)</f>
        <v/>
      </c>
      <c r="O50" s="38" t="str">
        <f aca="true">IF($D50="","",IF($L50="","Expected",IF($M50="",IF(AND(ISNUMBER($C50),$C50&lt;TODAY()),"Not signed out","On site"),"Signed out")))</f>
        <v/>
      </c>
      <c r="P50" s="39"/>
      <c r="Q50" s="34"/>
    </row>
    <row r="51" customFormat="false" ht="18" hidden="false" customHeight="true" outlineLevel="0" collapsed="false">
      <c r="B51" s="32" t="str">
        <f aca="false">IF($D51="","",MAX(B$6:B50)+1)</f>
        <v/>
      </c>
      <c r="C51" s="33"/>
      <c r="D51" s="34"/>
      <c r="E51" s="34"/>
      <c r="F51" s="34"/>
      <c r="G51" s="34"/>
      <c r="H51" s="34"/>
      <c r="I51" s="34"/>
      <c r="J51" s="34"/>
      <c r="K51" s="35"/>
      <c r="L51" s="36"/>
      <c r="M51" s="36"/>
      <c r="N51" s="37" t="str">
        <f aca="false">IF(OR($L51="",$M51=""),"",$M51-$L51)</f>
        <v/>
      </c>
      <c r="O51" s="38" t="str">
        <f aca="true">IF($D51="","",IF($L51="","Expected",IF($M51="",IF(AND(ISNUMBER($C51),$C51&lt;TODAY()),"Not signed out","On site"),"Signed out")))</f>
        <v/>
      </c>
      <c r="P51" s="39"/>
      <c r="Q51" s="34"/>
    </row>
    <row r="52" customFormat="false" ht="18" hidden="false" customHeight="true" outlineLevel="0" collapsed="false">
      <c r="B52" s="32" t="str">
        <f aca="false">IF($D52="","",MAX(B$6:B51)+1)</f>
        <v/>
      </c>
      <c r="C52" s="33"/>
      <c r="D52" s="34"/>
      <c r="E52" s="34"/>
      <c r="F52" s="34"/>
      <c r="G52" s="34"/>
      <c r="H52" s="34"/>
      <c r="I52" s="34"/>
      <c r="J52" s="34"/>
      <c r="K52" s="35"/>
      <c r="L52" s="36"/>
      <c r="M52" s="36"/>
      <c r="N52" s="37" t="str">
        <f aca="false">IF(OR($L52="",$M52=""),"",$M52-$L52)</f>
        <v/>
      </c>
      <c r="O52" s="38" t="str">
        <f aca="true">IF($D52="","",IF($L52="","Expected",IF($M52="",IF(AND(ISNUMBER($C52),$C52&lt;TODAY()),"Not signed out","On site"),"Signed out")))</f>
        <v/>
      </c>
      <c r="P52" s="39"/>
      <c r="Q52" s="34"/>
    </row>
    <row r="53" customFormat="false" ht="18" hidden="false" customHeight="true" outlineLevel="0" collapsed="false">
      <c r="B53" s="32" t="str">
        <f aca="false">IF($D53="","",MAX(B$6:B52)+1)</f>
        <v/>
      </c>
      <c r="C53" s="33"/>
      <c r="D53" s="34"/>
      <c r="E53" s="34"/>
      <c r="F53" s="34"/>
      <c r="G53" s="34"/>
      <c r="H53" s="34"/>
      <c r="I53" s="34"/>
      <c r="J53" s="34"/>
      <c r="K53" s="35"/>
      <c r="L53" s="36"/>
      <c r="M53" s="36"/>
      <c r="N53" s="37" t="str">
        <f aca="false">IF(OR($L53="",$M53=""),"",$M53-$L53)</f>
        <v/>
      </c>
      <c r="O53" s="38" t="str">
        <f aca="true">IF($D53="","",IF($L53="","Expected",IF($M53="",IF(AND(ISNUMBER($C53),$C53&lt;TODAY()),"Not signed out","On site"),"Signed out")))</f>
        <v/>
      </c>
      <c r="P53" s="39"/>
      <c r="Q53" s="34"/>
    </row>
    <row r="54" customFormat="false" ht="18" hidden="false" customHeight="true" outlineLevel="0" collapsed="false">
      <c r="B54" s="32" t="str">
        <f aca="false">IF($D54="","",MAX(B$6:B53)+1)</f>
        <v/>
      </c>
      <c r="C54" s="33"/>
      <c r="D54" s="34"/>
      <c r="E54" s="34"/>
      <c r="F54" s="34"/>
      <c r="G54" s="34"/>
      <c r="H54" s="34"/>
      <c r="I54" s="34"/>
      <c r="J54" s="34"/>
      <c r="K54" s="35"/>
      <c r="L54" s="36"/>
      <c r="M54" s="36"/>
      <c r="N54" s="37" t="str">
        <f aca="false">IF(OR($L54="",$M54=""),"",$M54-$L54)</f>
        <v/>
      </c>
      <c r="O54" s="38" t="str">
        <f aca="true">IF($D54="","",IF($L54="","Expected",IF($M54="",IF(AND(ISNUMBER($C54),$C54&lt;TODAY()),"Not signed out","On site"),"Signed out")))</f>
        <v/>
      </c>
      <c r="P54" s="39"/>
      <c r="Q54" s="34"/>
    </row>
    <row r="55" customFormat="false" ht="18" hidden="false" customHeight="true" outlineLevel="0" collapsed="false">
      <c r="B55" s="32" t="str">
        <f aca="false">IF($D55="","",MAX(B$6:B54)+1)</f>
        <v/>
      </c>
      <c r="C55" s="33"/>
      <c r="D55" s="34"/>
      <c r="E55" s="34"/>
      <c r="F55" s="34"/>
      <c r="G55" s="34"/>
      <c r="H55" s="34"/>
      <c r="I55" s="34"/>
      <c r="J55" s="34"/>
      <c r="K55" s="35"/>
      <c r="L55" s="36"/>
      <c r="M55" s="36"/>
      <c r="N55" s="37" t="str">
        <f aca="false">IF(OR($L55="",$M55=""),"",$M55-$L55)</f>
        <v/>
      </c>
      <c r="O55" s="38" t="str">
        <f aca="true">IF($D55="","",IF($L55="","Expected",IF($M55="",IF(AND(ISNUMBER($C55),$C55&lt;TODAY()),"Not signed out","On site"),"Signed out")))</f>
        <v/>
      </c>
      <c r="P55" s="39"/>
      <c r="Q55" s="34"/>
    </row>
    <row r="56" customFormat="false" ht="18" hidden="false" customHeight="true" outlineLevel="0" collapsed="false">
      <c r="B56" s="32" t="str">
        <f aca="false">IF($D56="","",MAX(B$6:B55)+1)</f>
        <v/>
      </c>
      <c r="C56" s="33"/>
      <c r="D56" s="34"/>
      <c r="E56" s="34"/>
      <c r="F56" s="34"/>
      <c r="G56" s="34"/>
      <c r="H56" s="34"/>
      <c r="I56" s="34"/>
      <c r="J56" s="34"/>
      <c r="K56" s="35"/>
      <c r="L56" s="36"/>
      <c r="M56" s="36"/>
      <c r="N56" s="37" t="str">
        <f aca="false">IF(OR($L56="",$M56=""),"",$M56-$L56)</f>
        <v/>
      </c>
      <c r="O56" s="38" t="str">
        <f aca="true">IF($D56="","",IF($L56="","Expected",IF($M56="",IF(AND(ISNUMBER($C56),$C56&lt;TODAY()),"Not signed out","On site"),"Signed out")))</f>
        <v/>
      </c>
      <c r="P56" s="39"/>
      <c r="Q56" s="34"/>
    </row>
    <row r="57" customFormat="false" ht="18" hidden="false" customHeight="true" outlineLevel="0" collapsed="false">
      <c r="B57" s="32" t="str">
        <f aca="false">IF($D57="","",MAX(B$6:B56)+1)</f>
        <v/>
      </c>
      <c r="C57" s="33"/>
      <c r="D57" s="34"/>
      <c r="E57" s="34"/>
      <c r="F57" s="34"/>
      <c r="G57" s="34"/>
      <c r="H57" s="34"/>
      <c r="I57" s="34"/>
      <c r="J57" s="34"/>
      <c r="K57" s="35"/>
      <c r="L57" s="36"/>
      <c r="M57" s="36"/>
      <c r="N57" s="37" t="str">
        <f aca="false">IF(OR($L57="",$M57=""),"",$M57-$L57)</f>
        <v/>
      </c>
      <c r="O57" s="38" t="str">
        <f aca="true">IF($D57="","",IF($L57="","Expected",IF($M57="",IF(AND(ISNUMBER($C57),$C57&lt;TODAY()),"Not signed out","On site"),"Signed out")))</f>
        <v/>
      </c>
      <c r="P57" s="39"/>
      <c r="Q57" s="34"/>
    </row>
    <row r="58" customFormat="false" ht="18" hidden="false" customHeight="true" outlineLevel="0" collapsed="false">
      <c r="B58" s="32" t="str">
        <f aca="false">IF($D58="","",MAX(B$6:B57)+1)</f>
        <v/>
      </c>
      <c r="C58" s="33"/>
      <c r="D58" s="34"/>
      <c r="E58" s="34"/>
      <c r="F58" s="34"/>
      <c r="G58" s="34"/>
      <c r="H58" s="34"/>
      <c r="I58" s="34"/>
      <c r="J58" s="34"/>
      <c r="K58" s="35"/>
      <c r="L58" s="36"/>
      <c r="M58" s="36"/>
      <c r="N58" s="37" t="str">
        <f aca="false">IF(OR($L58="",$M58=""),"",$M58-$L58)</f>
        <v/>
      </c>
      <c r="O58" s="38" t="str">
        <f aca="true">IF($D58="","",IF($L58="","Expected",IF($M58="",IF(AND(ISNUMBER($C58),$C58&lt;TODAY()),"Not signed out","On site"),"Signed out")))</f>
        <v/>
      </c>
      <c r="P58" s="39"/>
      <c r="Q58" s="34"/>
    </row>
    <row r="59" customFormat="false" ht="18" hidden="false" customHeight="true" outlineLevel="0" collapsed="false">
      <c r="B59" s="32" t="str">
        <f aca="false">IF($D59="","",MAX(B$6:B58)+1)</f>
        <v/>
      </c>
      <c r="C59" s="33"/>
      <c r="D59" s="34"/>
      <c r="E59" s="34"/>
      <c r="F59" s="34"/>
      <c r="G59" s="34"/>
      <c r="H59" s="34"/>
      <c r="I59" s="34"/>
      <c r="J59" s="34"/>
      <c r="K59" s="35"/>
      <c r="L59" s="36"/>
      <c r="M59" s="36"/>
      <c r="N59" s="37" t="str">
        <f aca="false">IF(OR($L59="",$M59=""),"",$M59-$L59)</f>
        <v/>
      </c>
      <c r="O59" s="38" t="str">
        <f aca="true">IF($D59="","",IF($L59="","Expected",IF($M59="",IF(AND(ISNUMBER($C59),$C59&lt;TODAY()),"Not signed out","On site"),"Signed out")))</f>
        <v/>
      </c>
      <c r="P59" s="39"/>
      <c r="Q59" s="34"/>
    </row>
    <row r="60" customFormat="false" ht="18" hidden="false" customHeight="true" outlineLevel="0" collapsed="false">
      <c r="B60" s="32" t="str">
        <f aca="false">IF($D60="","",MAX(B$6:B59)+1)</f>
        <v/>
      </c>
      <c r="C60" s="33"/>
      <c r="D60" s="34"/>
      <c r="E60" s="34"/>
      <c r="F60" s="34"/>
      <c r="G60" s="34"/>
      <c r="H60" s="34"/>
      <c r="I60" s="34"/>
      <c r="J60" s="34"/>
      <c r="K60" s="35"/>
      <c r="L60" s="36"/>
      <c r="M60" s="36"/>
      <c r="N60" s="37" t="str">
        <f aca="false">IF(OR($L60="",$M60=""),"",$M60-$L60)</f>
        <v/>
      </c>
      <c r="O60" s="38" t="str">
        <f aca="true">IF($D60="","",IF($L60="","Expected",IF($M60="",IF(AND(ISNUMBER($C60),$C60&lt;TODAY()),"Not signed out","On site"),"Signed out")))</f>
        <v/>
      </c>
      <c r="P60" s="39"/>
      <c r="Q60" s="34"/>
    </row>
    <row r="61" customFormat="false" ht="18" hidden="false" customHeight="true" outlineLevel="0" collapsed="false">
      <c r="B61" s="32" t="str">
        <f aca="false">IF($D61="","",MAX(B$6:B60)+1)</f>
        <v/>
      </c>
      <c r="C61" s="33"/>
      <c r="D61" s="34"/>
      <c r="E61" s="34"/>
      <c r="F61" s="34"/>
      <c r="G61" s="34"/>
      <c r="H61" s="34"/>
      <c r="I61" s="34"/>
      <c r="J61" s="34"/>
      <c r="K61" s="35"/>
      <c r="L61" s="36"/>
      <c r="M61" s="36"/>
      <c r="N61" s="37" t="str">
        <f aca="false">IF(OR($L61="",$M61=""),"",$M61-$L61)</f>
        <v/>
      </c>
      <c r="O61" s="38" t="str">
        <f aca="true">IF($D61="","",IF($L61="","Expected",IF($M61="",IF(AND(ISNUMBER($C61),$C61&lt;TODAY()),"Not signed out","On site"),"Signed out")))</f>
        <v/>
      </c>
      <c r="P61" s="39"/>
      <c r="Q61" s="34"/>
    </row>
    <row r="62" customFormat="false" ht="18" hidden="false" customHeight="true" outlineLevel="0" collapsed="false">
      <c r="B62" s="32" t="str">
        <f aca="false">IF($D62="","",MAX(B$6:B61)+1)</f>
        <v/>
      </c>
      <c r="C62" s="33"/>
      <c r="D62" s="34"/>
      <c r="E62" s="34"/>
      <c r="F62" s="34"/>
      <c r="G62" s="34"/>
      <c r="H62" s="34"/>
      <c r="I62" s="34"/>
      <c r="J62" s="34"/>
      <c r="K62" s="35"/>
      <c r="L62" s="36"/>
      <c r="M62" s="36"/>
      <c r="N62" s="37" t="str">
        <f aca="false">IF(OR($L62="",$M62=""),"",$M62-$L62)</f>
        <v/>
      </c>
      <c r="O62" s="38" t="str">
        <f aca="true">IF($D62="","",IF($L62="","Expected",IF($M62="",IF(AND(ISNUMBER($C62),$C62&lt;TODAY()),"Not signed out","On site"),"Signed out")))</f>
        <v/>
      </c>
      <c r="P62" s="39"/>
      <c r="Q62" s="34"/>
    </row>
    <row r="63" customFormat="false" ht="18" hidden="false" customHeight="true" outlineLevel="0" collapsed="false">
      <c r="B63" s="32" t="str">
        <f aca="false">IF($D63="","",MAX(B$6:B62)+1)</f>
        <v/>
      </c>
      <c r="C63" s="33"/>
      <c r="D63" s="34"/>
      <c r="E63" s="34"/>
      <c r="F63" s="34"/>
      <c r="G63" s="34"/>
      <c r="H63" s="34"/>
      <c r="I63" s="34"/>
      <c r="J63" s="34"/>
      <c r="K63" s="35"/>
      <c r="L63" s="36"/>
      <c r="M63" s="36"/>
      <c r="N63" s="37" t="str">
        <f aca="false">IF(OR($L63="",$M63=""),"",$M63-$L63)</f>
        <v/>
      </c>
      <c r="O63" s="38" t="str">
        <f aca="true">IF($D63="","",IF($L63="","Expected",IF($M63="",IF(AND(ISNUMBER($C63),$C63&lt;TODAY()),"Not signed out","On site"),"Signed out")))</f>
        <v/>
      </c>
      <c r="P63" s="39"/>
      <c r="Q63" s="34"/>
    </row>
    <row r="64" customFormat="false" ht="18" hidden="false" customHeight="true" outlineLevel="0" collapsed="false">
      <c r="B64" s="32" t="str">
        <f aca="false">IF($D64="","",MAX(B$6:B63)+1)</f>
        <v/>
      </c>
      <c r="C64" s="33"/>
      <c r="D64" s="34"/>
      <c r="E64" s="34"/>
      <c r="F64" s="34"/>
      <c r="G64" s="34"/>
      <c r="H64" s="34"/>
      <c r="I64" s="34"/>
      <c r="J64" s="34"/>
      <c r="K64" s="35"/>
      <c r="L64" s="36"/>
      <c r="M64" s="36"/>
      <c r="N64" s="37" t="str">
        <f aca="false">IF(OR($L64="",$M64=""),"",$M64-$L64)</f>
        <v/>
      </c>
      <c r="O64" s="38" t="str">
        <f aca="true">IF($D64="","",IF($L64="","Expected",IF($M64="",IF(AND(ISNUMBER($C64),$C64&lt;TODAY()),"Not signed out","On site"),"Signed out")))</f>
        <v/>
      </c>
      <c r="P64" s="39"/>
      <c r="Q64" s="34"/>
    </row>
    <row r="65" customFormat="false" ht="18" hidden="false" customHeight="true" outlineLevel="0" collapsed="false">
      <c r="B65" s="32" t="str">
        <f aca="false">IF($D65="","",MAX(B$6:B64)+1)</f>
        <v/>
      </c>
      <c r="C65" s="33"/>
      <c r="D65" s="34"/>
      <c r="E65" s="34"/>
      <c r="F65" s="34"/>
      <c r="G65" s="34"/>
      <c r="H65" s="34"/>
      <c r="I65" s="34"/>
      <c r="J65" s="34"/>
      <c r="K65" s="35"/>
      <c r="L65" s="36"/>
      <c r="M65" s="36"/>
      <c r="N65" s="37" t="str">
        <f aca="false">IF(OR($L65="",$M65=""),"",$M65-$L65)</f>
        <v/>
      </c>
      <c r="O65" s="38" t="str">
        <f aca="true">IF($D65="","",IF($L65="","Expected",IF($M65="",IF(AND(ISNUMBER($C65),$C65&lt;TODAY()),"Not signed out","On site"),"Signed out")))</f>
        <v/>
      </c>
      <c r="P65" s="39"/>
      <c r="Q65" s="34"/>
    </row>
    <row r="66" customFormat="false" ht="18" hidden="false" customHeight="true" outlineLevel="0" collapsed="false">
      <c r="B66" s="32" t="str">
        <f aca="false">IF($D66="","",MAX(B$6:B65)+1)</f>
        <v/>
      </c>
      <c r="C66" s="33"/>
      <c r="D66" s="34"/>
      <c r="E66" s="34"/>
      <c r="F66" s="34"/>
      <c r="G66" s="34"/>
      <c r="H66" s="34"/>
      <c r="I66" s="34"/>
      <c r="J66" s="34"/>
      <c r="K66" s="35"/>
      <c r="L66" s="36"/>
      <c r="M66" s="36"/>
      <c r="N66" s="37" t="str">
        <f aca="false">IF(OR($L66="",$M66=""),"",$M66-$L66)</f>
        <v/>
      </c>
      <c r="O66" s="38" t="str">
        <f aca="true">IF($D66="","",IF($L66="","Expected",IF($M66="",IF(AND(ISNUMBER($C66),$C66&lt;TODAY()),"Not signed out","On site"),"Signed out")))</f>
        <v/>
      </c>
      <c r="P66" s="39"/>
      <c r="Q66" s="34"/>
    </row>
    <row r="67" customFormat="false" ht="18" hidden="false" customHeight="true" outlineLevel="0" collapsed="false">
      <c r="B67" s="32" t="str">
        <f aca="false">IF($D67="","",MAX(B$6:B66)+1)</f>
        <v/>
      </c>
      <c r="C67" s="33"/>
      <c r="D67" s="34"/>
      <c r="E67" s="34"/>
      <c r="F67" s="34"/>
      <c r="G67" s="34"/>
      <c r="H67" s="34"/>
      <c r="I67" s="34"/>
      <c r="J67" s="34"/>
      <c r="K67" s="35"/>
      <c r="L67" s="36"/>
      <c r="M67" s="36"/>
      <c r="N67" s="37" t="str">
        <f aca="false">IF(OR($L67="",$M67=""),"",$M67-$L67)</f>
        <v/>
      </c>
      <c r="O67" s="38" t="str">
        <f aca="true">IF($D67="","",IF($L67="","Expected",IF($M67="",IF(AND(ISNUMBER($C67),$C67&lt;TODAY()),"Not signed out","On site"),"Signed out")))</f>
        <v/>
      </c>
      <c r="P67" s="39"/>
      <c r="Q67" s="34"/>
    </row>
    <row r="68" customFormat="false" ht="18" hidden="false" customHeight="true" outlineLevel="0" collapsed="false">
      <c r="B68" s="32" t="str">
        <f aca="false">IF($D68="","",MAX(B$6:B67)+1)</f>
        <v/>
      </c>
      <c r="C68" s="33"/>
      <c r="D68" s="34"/>
      <c r="E68" s="34"/>
      <c r="F68" s="34"/>
      <c r="G68" s="34"/>
      <c r="H68" s="34"/>
      <c r="I68" s="34"/>
      <c r="J68" s="34"/>
      <c r="K68" s="35"/>
      <c r="L68" s="36"/>
      <c r="M68" s="36"/>
      <c r="N68" s="37" t="str">
        <f aca="false">IF(OR($L68="",$M68=""),"",$M68-$L68)</f>
        <v/>
      </c>
      <c r="O68" s="38" t="str">
        <f aca="true">IF($D68="","",IF($L68="","Expected",IF($M68="",IF(AND(ISNUMBER($C68),$C68&lt;TODAY()),"Not signed out","On site"),"Signed out")))</f>
        <v/>
      </c>
      <c r="P68" s="39"/>
      <c r="Q68" s="34"/>
    </row>
    <row r="69" customFormat="false" ht="18" hidden="false" customHeight="true" outlineLevel="0" collapsed="false">
      <c r="B69" s="32" t="str">
        <f aca="false">IF($D69="","",MAX(B$6:B68)+1)</f>
        <v/>
      </c>
      <c r="C69" s="33"/>
      <c r="D69" s="34"/>
      <c r="E69" s="34"/>
      <c r="F69" s="34"/>
      <c r="G69" s="34"/>
      <c r="H69" s="34"/>
      <c r="I69" s="34"/>
      <c r="J69" s="34"/>
      <c r="K69" s="35"/>
      <c r="L69" s="36"/>
      <c r="M69" s="36"/>
      <c r="N69" s="37" t="str">
        <f aca="false">IF(OR($L69="",$M69=""),"",$M69-$L69)</f>
        <v/>
      </c>
      <c r="O69" s="38" t="str">
        <f aca="true">IF($D69="","",IF($L69="","Expected",IF($M69="",IF(AND(ISNUMBER($C69),$C69&lt;TODAY()),"Not signed out","On site"),"Signed out")))</f>
        <v/>
      </c>
      <c r="P69" s="39"/>
      <c r="Q69" s="34"/>
    </row>
    <row r="70" customFormat="false" ht="18" hidden="false" customHeight="true" outlineLevel="0" collapsed="false">
      <c r="B70" s="32" t="str">
        <f aca="false">IF($D70="","",MAX(B$6:B69)+1)</f>
        <v/>
      </c>
      <c r="C70" s="33"/>
      <c r="D70" s="34"/>
      <c r="E70" s="34"/>
      <c r="F70" s="34"/>
      <c r="G70" s="34"/>
      <c r="H70" s="34"/>
      <c r="I70" s="34"/>
      <c r="J70" s="34"/>
      <c r="K70" s="35"/>
      <c r="L70" s="36"/>
      <c r="M70" s="36"/>
      <c r="N70" s="37" t="str">
        <f aca="false">IF(OR($L70="",$M70=""),"",$M70-$L70)</f>
        <v/>
      </c>
      <c r="O70" s="38" t="str">
        <f aca="true">IF($D70="","",IF($L70="","Expected",IF($M70="",IF(AND(ISNUMBER($C70),$C70&lt;TODAY()),"Not signed out","On site"),"Signed out")))</f>
        <v/>
      </c>
      <c r="P70" s="39"/>
      <c r="Q70" s="34"/>
    </row>
    <row r="71" customFormat="false" ht="18" hidden="false" customHeight="true" outlineLevel="0" collapsed="false">
      <c r="B71" s="32" t="str">
        <f aca="false">IF($D71="","",MAX(B$6:B70)+1)</f>
        <v/>
      </c>
      <c r="C71" s="33"/>
      <c r="D71" s="34"/>
      <c r="E71" s="34"/>
      <c r="F71" s="34"/>
      <c r="G71" s="34"/>
      <c r="H71" s="34"/>
      <c r="I71" s="34"/>
      <c r="J71" s="34"/>
      <c r="K71" s="35"/>
      <c r="L71" s="36"/>
      <c r="M71" s="36"/>
      <c r="N71" s="37" t="str">
        <f aca="false">IF(OR($L71="",$M71=""),"",$M71-$L71)</f>
        <v/>
      </c>
      <c r="O71" s="38" t="str">
        <f aca="true">IF($D71="","",IF($L71="","Expected",IF($M71="",IF(AND(ISNUMBER($C71),$C71&lt;TODAY()),"Not signed out","On site"),"Signed out")))</f>
        <v/>
      </c>
      <c r="P71" s="39"/>
      <c r="Q71" s="34"/>
    </row>
    <row r="72" customFormat="false" ht="18" hidden="false" customHeight="true" outlineLevel="0" collapsed="false">
      <c r="B72" s="32" t="str">
        <f aca="false">IF($D72="","",MAX(B$6:B71)+1)</f>
        <v/>
      </c>
      <c r="C72" s="33"/>
      <c r="D72" s="34"/>
      <c r="E72" s="34"/>
      <c r="F72" s="34"/>
      <c r="G72" s="34"/>
      <c r="H72" s="34"/>
      <c r="I72" s="34"/>
      <c r="J72" s="34"/>
      <c r="K72" s="35"/>
      <c r="L72" s="36"/>
      <c r="M72" s="36"/>
      <c r="N72" s="37" t="str">
        <f aca="false">IF(OR($L72="",$M72=""),"",$M72-$L72)</f>
        <v/>
      </c>
      <c r="O72" s="38" t="str">
        <f aca="true">IF($D72="","",IF($L72="","Expected",IF($M72="",IF(AND(ISNUMBER($C72),$C72&lt;TODAY()),"Not signed out","On site"),"Signed out")))</f>
        <v/>
      </c>
      <c r="P72" s="39"/>
      <c r="Q72" s="34"/>
    </row>
    <row r="73" customFormat="false" ht="18" hidden="false" customHeight="true" outlineLevel="0" collapsed="false">
      <c r="B73" s="32" t="str">
        <f aca="false">IF($D73="","",MAX(B$6:B72)+1)</f>
        <v/>
      </c>
      <c r="C73" s="33"/>
      <c r="D73" s="34"/>
      <c r="E73" s="34"/>
      <c r="F73" s="34"/>
      <c r="G73" s="34"/>
      <c r="H73" s="34"/>
      <c r="I73" s="34"/>
      <c r="J73" s="34"/>
      <c r="K73" s="35"/>
      <c r="L73" s="36"/>
      <c r="M73" s="36"/>
      <c r="N73" s="37" t="str">
        <f aca="false">IF(OR($L73="",$M73=""),"",$M73-$L73)</f>
        <v/>
      </c>
      <c r="O73" s="38" t="str">
        <f aca="true">IF($D73="","",IF($L73="","Expected",IF($M73="",IF(AND(ISNUMBER($C73),$C73&lt;TODAY()),"Not signed out","On site"),"Signed out")))</f>
        <v/>
      </c>
      <c r="P73" s="39"/>
      <c r="Q73" s="34"/>
    </row>
    <row r="74" customFormat="false" ht="18" hidden="false" customHeight="true" outlineLevel="0" collapsed="false">
      <c r="B74" s="32" t="str">
        <f aca="false">IF($D74="","",MAX(B$6:B73)+1)</f>
        <v/>
      </c>
      <c r="C74" s="33"/>
      <c r="D74" s="34"/>
      <c r="E74" s="34"/>
      <c r="F74" s="34"/>
      <c r="G74" s="34"/>
      <c r="H74" s="34"/>
      <c r="I74" s="34"/>
      <c r="J74" s="34"/>
      <c r="K74" s="35"/>
      <c r="L74" s="36"/>
      <c r="M74" s="36"/>
      <c r="N74" s="37" t="str">
        <f aca="false">IF(OR($L74="",$M74=""),"",$M74-$L74)</f>
        <v/>
      </c>
      <c r="O74" s="38" t="str">
        <f aca="true">IF($D74="","",IF($L74="","Expected",IF($M74="",IF(AND(ISNUMBER($C74),$C74&lt;TODAY()),"Not signed out","On site"),"Signed out")))</f>
        <v/>
      </c>
      <c r="P74" s="39"/>
      <c r="Q74" s="34"/>
    </row>
    <row r="75" customFormat="false" ht="18" hidden="false" customHeight="true" outlineLevel="0" collapsed="false">
      <c r="B75" s="32" t="str">
        <f aca="false">IF($D75="","",MAX(B$6:B74)+1)</f>
        <v/>
      </c>
      <c r="C75" s="33"/>
      <c r="D75" s="34"/>
      <c r="E75" s="34"/>
      <c r="F75" s="34"/>
      <c r="G75" s="34"/>
      <c r="H75" s="34"/>
      <c r="I75" s="34"/>
      <c r="J75" s="34"/>
      <c r="K75" s="35"/>
      <c r="L75" s="36"/>
      <c r="M75" s="36"/>
      <c r="N75" s="37" t="str">
        <f aca="false">IF(OR($L75="",$M75=""),"",$M75-$L75)</f>
        <v/>
      </c>
      <c r="O75" s="38" t="str">
        <f aca="true">IF($D75="","",IF($L75="","Expected",IF($M75="",IF(AND(ISNUMBER($C75),$C75&lt;TODAY()),"Not signed out","On site"),"Signed out")))</f>
        <v/>
      </c>
      <c r="P75" s="39"/>
      <c r="Q75" s="34"/>
    </row>
    <row r="76" customFormat="false" ht="18" hidden="false" customHeight="true" outlineLevel="0" collapsed="false">
      <c r="B76" s="32" t="str">
        <f aca="false">IF($D76="","",MAX(B$6:B75)+1)</f>
        <v/>
      </c>
      <c r="C76" s="33"/>
      <c r="D76" s="34"/>
      <c r="E76" s="34"/>
      <c r="F76" s="34"/>
      <c r="G76" s="34"/>
      <c r="H76" s="34"/>
      <c r="I76" s="34"/>
      <c r="J76" s="34"/>
      <c r="K76" s="35"/>
      <c r="L76" s="36"/>
      <c r="M76" s="36"/>
      <c r="N76" s="37" t="str">
        <f aca="false">IF(OR($L76="",$M76=""),"",$M76-$L76)</f>
        <v/>
      </c>
      <c r="O76" s="38" t="str">
        <f aca="true">IF($D76="","",IF($L76="","Expected",IF($M76="",IF(AND(ISNUMBER($C76),$C76&lt;TODAY()),"Not signed out","On site"),"Signed out")))</f>
        <v/>
      </c>
      <c r="P76" s="39"/>
      <c r="Q76" s="34"/>
    </row>
    <row r="77" customFormat="false" ht="18" hidden="false" customHeight="true" outlineLevel="0" collapsed="false">
      <c r="B77" s="32" t="str">
        <f aca="false">IF($D77="","",MAX(B$6:B76)+1)</f>
        <v/>
      </c>
      <c r="C77" s="33"/>
      <c r="D77" s="34"/>
      <c r="E77" s="34"/>
      <c r="F77" s="34"/>
      <c r="G77" s="34"/>
      <c r="H77" s="34"/>
      <c r="I77" s="34"/>
      <c r="J77" s="34"/>
      <c r="K77" s="35"/>
      <c r="L77" s="36"/>
      <c r="M77" s="36"/>
      <c r="N77" s="37" t="str">
        <f aca="false">IF(OR($L77="",$M77=""),"",$M77-$L77)</f>
        <v/>
      </c>
      <c r="O77" s="38" t="str">
        <f aca="true">IF($D77="","",IF($L77="","Expected",IF($M77="",IF(AND(ISNUMBER($C77),$C77&lt;TODAY()),"Not signed out","On site"),"Signed out")))</f>
        <v/>
      </c>
      <c r="P77" s="39"/>
      <c r="Q77" s="34"/>
    </row>
    <row r="78" customFormat="false" ht="18" hidden="false" customHeight="true" outlineLevel="0" collapsed="false">
      <c r="B78" s="32" t="str">
        <f aca="false">IF($D78="","",MAX(B$6:B77)+1)</f>
        <v/>
      </c>
      <c r="C78" s="33"/>
      <c r="D78" s="34"/>
      <c r="E78" s="34"/>
      <c r="F78" s="34"/>
      <c r="G78" s="34"/>
      <c r="H78" s="34"/>
      <c r="I78" s="34"/>
      <c r="J78" s="34"/>
      <c r="K78" s="35"/>
      <c r="L78" s="36"/>
      <c r="M78" s="36"/>
      <c r="N78" s="37" t="str">
        <f aca="false">IF(OR($L78="",$M78=""),"",$M78-$L78)</f>
        <v/>
      </c>
      <c r="O78" s="38" t="str">
        <f aca="true">IF($D78="","",IF($L78="","Expected",IF($M78="",IF(AND(ISNUMBER($C78),$C78&lt;TODAY()),"Not signed out","On site"),"Signed out")))</f>
        <v/>
      </c>
      <c r="P78" s="39"/>
      <c r="Q78" s="34"/>
    </row>
    <row r="79" customFormat="false" ht="18" hidden="false" customHeight="true" outlineLevel="0" collapsed="false">
      <c r="B79" s="32" t="str">
        <f aca="false">IF($D79="","",MAX(B$6:B78)+1)</f>
        <v/>
      </c>
      <c r="C79" s="33"/>
      <c r="D79" s="34"/>
      <c r="E79" s="34"/>
      <c r="F79" s="34"/>
      <c r="G79" s="34"/>
      <c r="H79" s="34"/>
      <c r="I79" s="34"/>
      <c r="J79" s="34"/>
      <c r="K79" s="35"/>
      <c r="L79" s="36"/>
      <c r="M79" s="36"/>
      <c r="N79" s="37" t="str">
        <f aca="false">IF(OR($L79="",$M79=""),"",$M79-$L79)</f>
        <v/>
      </c>
      <c r="O79" s="38" t="str">
        <f aca="true">IF($D79="","",IF($L79="","Expected",IF($M79="",IF(AND(ISNUMBER($C79),$C79&lt;TODAY()),"Not signed out","On site"),"Signed out")))</f>
        <v/>
      </c>
      <c r="P79" s="39"/>
      <c r="Q79" s="34"/>
    </row>
    <row r="80" customFormat="false" ht="18" hidden="false" customHeight="true" outlineLevel="0" collapsed="false">
      <c r="B80" s="32" t="str">
        <f aca="false">IF($D80="","",MAX(B$6:B79)+1)</f>
        <v/>
      </c>
      <c r="C80" s="33"/>
      <c r="D80" s="34"/>
      <c r="E80" s="34"/>
      <c r="F80" s="34"/>
      <c r="G80" s="34"/>
      <c r="H80" s="34"/>
      <c r="I80" s="34"/>
      <c r="J80" s="34"/>
      <c r="K80" s="35"/>
      <c r="L80" s="36"/>
      <c r="M80" s="36"/>
      <c r="N80" s="37" t="str">
        <f aca="false">IF(OR($L80="",$M80=""),"",$M80-$L80)</f>
        <v/>
      </c>
      <c r="O80" s="38" t="str">
        <f aca="true">IF($D80="","",IF($L80="","Expected",IF($M80="",IF(AND(ISNUMBER($C80),$C80&lt;TODAY()),"Not signed out","On site"),"Signed out")))</f>
        <v/>
      </c>
      <c r="P80" s="39"/>
      <c r="Q80" s="34"/>
    </row>
    <row r="81" customFormat="false" ht="18" hidden="false" customHeight="true" outlineLevel="0" collapsed="false">
      <c r="B81" s="32" t="str">
        <f aca="false">IF($D81="","",MAX(B$6:B80)+1)</f>
        <v/>
      </c>
      <c r="C81" s="33"/>
      <c r="D81" s="34"/>
      <c r="E81" s="34"/>
      <c r="F81" s="34"/>
      <c r="G81" s="34"/>
      <c r="H81" s="34"/>
      <c r="I81" s="34"/>
      <c r="J81" s="34"/>
      <c r="K81" s="35"/>
      <c r="L81" s="36"/>
      <c r="M81" s="36"/>
      <c r="N81" s="37" t="str">
        <f aca="false">IF(OR($L81="",$M81=""),"",$M81-$L81)</f>
        <v/>
      </c>
      <c r="O81" s="38" t="str">
        <f aca="true">IF($D81="","",IF($L81="","Expected",IF($M81="",IF(AND(ISNUMBER($C81),$C81&lt;TODAY()),"Not signed out","On site"),"Signed out")))</f>
        <v/>
      </c>
      <c r="P81" s="39"/>
      <c r="Q81" s="34"/>
    </row>
    <row r="82" customFormat="false" ht="18" hidden="false" customHeight="true" outlineLevel="0" collapsed="false">
      <c r="B82" s="32" t="str">
        <f aca="false">IF($D82="","",MAX(B$6:B81)+1)</f>
        <v/>
      </c>
      <c r="C82" s="33"/>
      <c r="D82" s="34"/>
      <c r="E82" s="34"/>
      <c r="F82" s="34"/>
      <c r="G82" s="34"/>
      <c r="H82" s="34"/>
      <c r="I82" s="34"/>
      <c r="J82" s="34"/>
      <c r="K82" s="35"/>
      <c r="L82" s="36"/>
      <c r="M82" s="36"/>
      <c r="N82" s="37" t="str">
        <f aca="false">IF(OR($L82="",$M82=""),"",$M82-$L82)</f>
        <v/>
      </c>
      <c r="O82" s="38" t="str">
        <f aca="true">IF($D82="","",IF($L82="","Expected",IF($M82="",IF(AND(ISNUMBER($C82),$C82&lt;TODAY()),"Not signed out","On site"),"Signed out")))</f>
        <v/>
      </c>
      <c r="P82" s="39"/>
      <c r="Q82" s="34"/>
    </row>
    <row r="83" customFormat="false" ht="18" hidden="false" customHeight="true" outlineLevel="0" collapsed="false">
      <c r="B83" s="32" t="str">
        <f aca="false">IF($D83="","",MAX(B$6:B82)+1)</f>
        <v/>
      </c>
      <c r="C83" s="33"/>
      <c r="D83" s="34"/>
      <c r="E83" s="34"/>
      <c r="F83" s="34"/>
      <c r="G83" s="34"/>
      <c r="H83" s="34"/>
      <c r="I83" s="34"/>
      <c r="J83" s="34"/>
      <c r="K83" s="35"/>
      <c r="L83" s="36"/>
      <c r="M83" s="36"/>
      <c r="N83" s="37" t="str">
        <f aca="false">IF(OR($L83="",$M83=""),"",$M83-$L83)</f>
        <v/>
      </c>
      <c r="O83" s="38" t="str">
        <f aca="true">IF($D83="","",IF($L83="","Expected",IF($M83="",IF(AND(ISNUMBER($C83),$C83&lt;TODAY()),"Not signed out","On site"),"Signed out")))</f>
        <v/>
      </c>
      <c r="P83" s="39"/>
      <c r="Q83" s="34"/>
    </row>
    <row r="84" customFormat="false" ht="18" hidden="false" customHeight="true" outlineLevel="0" collapsed="false">
      <c r="B84" s="32" t="str">
        <f aca="false">IF($D84="","",MAX(B$6:B83)+1)</f>
        <v/>
      </c>
      <c r="C84" s="33"/>
      <c r="D84" s="34"/>
      <c r="E84" s="34"/>
      <c r="F84" s="34"/>
      <c r="G84" s="34"/>
      <c r="H84" s="34"/>
      <c r="I84" s="34"/>
      <c r="J84" s="34"/>
      <c r="K84" s="35"/>
      <c r="L84" s="36"/>
      <c r="M84" s="36"/>
      <c r="N84" s="37" t="str">
        <f aca="false">IF(OR($L84="",$M84=""),"",$M84-$L84)</f>
        <v/>
      </c>
      <c r="O84" s="38" t="str">
        <f aca="true">IF($D84="","",IF($L84="","Expected",IF($M84="",IF(AND(ISNUMBER($C84),$C84&lt;TODAY()),"Not signed out","On site"),"Signed out")))</f>
        <v/>
      </c>
      <c r="P84" s="39"/>
      <c r="Q84" s="34"/>
    </row>
    <row r="85" customFormat="false" ht="18" hidden="false" customHeight="true" outlineLevel="0" collapsed="false">
      <c r="B85" s="32" t="str">
        <f aca="false">IF($D85="","",MAX(B$6:B84)+1)</f>
        <v/>
      </c>
      <c r="C85" s="33"/>
      <c r="D85" s="34"/>
      <c r="E85" s="34"/>
      <c r="F85" s="34"/>
      <c r="G85" s="34"/>
      <c r="H85" s="34"/>
      <c r="I85" s="34"/>
      <c r="J85" s="34"/>
      <c r="K85" s="35"/>
      <c r="L85" s="36"/>
      <c r="M85" s="36"/>
      <c r="N85" s="37" t="str">
        <f aca="false">IF(OR($L85="",$M85=""),"",$M85-$L85)</f>
        <v/>
      </c>
      <c r="O85" s="38" t="str">
        <f aca="true">IF($D85="","",IF($L85="","Expected",IF($M85="",IF(AND(ISNUMBER($C85),$C85&lt;TODAY()),"Not signed out","On site"),"Signed out")))</f>
        <v/>
      </c>
      <c r="P85" s="39"/>
      <c r="Q85" s="34"/>
    </row>
    <row r="86" customFormat="false" ht="18" hidden="false" customHeight="true" outlineLevel="0" collapsed="false">
      <c r="B86" s="32" t="str">
        <f aca="false">IF($D86="","",MAX(B$6:B85)+1)</f>
        <v/>
      </c>
      <c r="C86" s="33"/>
      <c r="D86" s="34"/>
      <c r="E86" s="34"/>
      <c r="F86" s="34"/>
      <c r="G86" s="34"/>
      <c r="H86" s="34"/>
      <c r="I86" s="34"/>
      <c r="J86" s="34"/>
      <c r="K86" s="35"/>
      <c r="L86" s="36"/>
      <c r="M86" s="36"/>
      <c r="N86" s="37" t="str">
        <f aca="false">IF(OR($L86="",$M86=""),"",$M86-$L86)</f>
        <v/>
      </c>
      <c r="O86" s="38" t="str">
        <f aca="true">IF($D86="","",IF($L86="","Expected",IF($M86="",IF(AND(ISNUMBER($C86),$C86&lt;TODAY()),"Not signed out","On site"),"Signed out")))</f>
        <v/>
      </c>
      <c r="P86" s="39"/>
      <c r="Q86" s="34"/>
    </row>
    <row r="87" customFormat="false" ht="18" hidden="false" customHeight="true" outlineLevel="0" collapsed="false">
      <c r="B87" s="32" t="str">
        <f aca="false">IF($D87="","",MAX(B$6:B86)+1)</f>
        <v/>
      </c>
      <c r="C87" s="33"/>
      <c r="D87" s="34"/>
      <c r="E87" s="34"/>
      <c r="F87" s="34"/>
      <c r="G87" s="34"/>
      <c r="H87" s="34"/>
      <c r="I87" s="34"/>
      <c r="J87" s="34"/>
      <c r="K87" s="35"/>
      <c r="L87" s="36"/>
      <c r="M87" s="36"/>
      <c r="N87" s="37" t="str">
        <f aca="false">IF(OR($L87="",$M87=""),"",$M87-$L87)</f>
        <v/>
      </c>
      <c r="O87" s="38" t="str">
        <f aca="true">IF($D87="","",IF($L87="","Expected",IF($M87="",IF(AND(ISNUMBER($C87),$C87&lt;TODAY()),"Not signed out","On site"),"Signed out")))</f>
        <v/>
      </c>
      <c r="P87" s="39"/>
      <c r="Q87" s="34"/>
    </row>
    <row r="88" customFormat="false" ht="18" hidden="false" customHeight="true" outlineLevel="0" collapsed="false">
      <c r="B88" s="32" t="str">
        <f aca="false">IF($D88="","",MAX(B$6:B87)+1)</f>
        <v/>
      </c>
      <c r="C88" s="33"/>
      <c r="D88" s="34"/>
      <c r="E88" s="34"/>
      <c r="F88" s="34"/>
      <c r="G88" s="34"/>
      <c r="H88" s="34"/>
      <c r="I88" s="34"/>
      <c r="J88" s="34"/>
      <c r="K88" s="35"/>
      <c r="L88" s="36"/>
      <c r="M88" s="36"/>
      <c r="N88" s="37" t="str">
        <f aca="false">IF(OR($L88="",$M88=""),"",$M88-$L88)</f>
        <v/>
      </c>
      <c r="O88" s="38" t="str">
        <f aca="true">IF($D88="","",IF($L88="","Expected",IF($M88="",IF(AND(ISNUMBER($C88),$C88&lt;TODAY()),"Not signed out","On site"),"Signed out")))</f>
        <v/>
      </c>
      <c r="P88" s="39"/>
      <c r="Q88" s="34"/>
    </row>
    <row r="89" customFormat="false" ht="18" hidden="false" customHeight="true" outlineLevel="0" collapsed="false">
      <c r="B89" s="32" t="str">
        <f aca="false">IF($D89="","",MAX(B$6:B88)+1)</f>
        <v/>
      </c>
      <c r="C89" s="33"/>
      <c r="D89" s="34"/>
      <c r="E89" s="34"/>
      <c r="F89" s="34"/>
      <c r="G89" s="34"/>
      <c r="H89" s="34"/>
      <c r="I89" s="34"/>
      <c r="J89" s="34"/>
      <c r="K89" s="35"/>
      <c r="L89" s="36"/>
      <c r="M89" s="36"/>
      <c r="N89" s="37" t="str">
        <f aca="false">IF(OR($L89="",$M89=""),"",$M89-$L89)</f>
        <v/>
      </c>
      <c r="O89" s="38" t="str">
        <f aca="true">IF($D89="","",IF($L89="","Expected",IF($M89="",IF(AND(ISNUMBER($C89),$C89&lt;TODAY()),"Not signed out","On site"),"Signed out")))</f>
        <v/>
      </c>
      <c r="P89" s="39"/>
      <c r="Q89" s="34"/>
    </row>
    <row r="90" customFormat="false" ht="18" hidden="false" customHeight="true" outlineLevel="0" collapsed="false">
      <c r="B90" s="32" t="str">
        <f aca="false">IF($D90="","",MAX(B$6:B89)+1)</f>
        <v/>
      </c>
      <c r="C90" s="33"/>
      <c r="D90" s="34"/>
      <c r="E90" s="34"/>
      <c r="F90" s="34"/>
      <c r="G90" s="34"/>
      <c r="H90" s="34"/>
      <c r="I90" s="34"/>
      <c r="J90" s="34"/>
      <c r="K90" s="35"/>
      <c r="L90" s="36"/>
      <c r="M90" s="36"/>
      <c r="N90" s="37" t="str">
        <f aca="false">IF(OR($L90="",$M90=""),"",$M90-$L90)</f>
        <v/>
      </c>
      <c r="O90" s="38" t="str">
        <f aca="true">IF($D90="","",IF($L90="","Expected",IF($M90="",IF(AND(ISNUMBER($C90),$C90&lt;TODAY()),"Not signed out","On site"),"Signed out")))</f>
        <v/>
      </c>
      <c r="P90" s="39"/>
      <c r="Q90" s="34"/>
    </row>
    <row r="91" customFormat="false" ht="18" hidden="false" customHeight="true" outlineLevel="0" collapsed="false">
      <c r="B91" s="32" t="str">
        <f aca="false">IF($D91="","",MAX(B$6:B90)+1)</f>
        <v/>
      </c>
      <c r="C91" s="33"/>
      <c r="D91" s="34"/>
      <c r="E91" s="34"/>
      <c r="F91" s="34"/>
      <c r="G91" s="34"/>
      <c r="H91" s="34"/>
      <c r="I91" s="34"/>
      <c r="J91" s="34"/>
      <c r="K91" s="35"/>
      <c r="L91" s="36"/>
      <c r="M91" s="36"/>
      <c r="N91" s="37" t="str">
        <f aca="false">IF(OR($L91="",$M91=""),"",$M91-$L91)</f>
        <v/>
      </c>
      <c r="O91" s="38" t="str">
        <f aca="true">IF($D91="","",IF($L91="","Expected",IF($M91="",IF(AND(ISNUMBER($C91),$C91&lt;TODAY()),"Not signed out","On site"),"Signed out")))</f>
        <v/>
      </c>
      <c r="P91" s="39"/>
      <c r="Q91" s="34"/>
    </row>
    <row r="92" customFormat="false" ht="18" hidden="false" customHeight="true" outlineLevel="0" collapsed="false">
      <c r="B92" s="32" t="str">
        <f aca="false">IF($D92="","",MAX(B$6:B91)+1)</f>
        <v/>
      </c>
      <c r="C92" s="33"/>
      <c r="D92" s="34"/>
      <c r="E92" s="34"/>
      <c r="F92" s="34"/>
      <c r="G92" s="34"/>
      <c r="H92" s="34"/>
      <c r="I92" s="34"/>
      <c r="J92" s="34"/>
      <c r="K92" s="35"/>
      <c r="L92" s="36"/>
      <c r="M92" s="36"/>
      <c r="N92" s="37" t="str">
        <f aca="false">IF(OR($L92="",$M92=""),"",$M92-$L92)</f>
        <v/>
      </c>
      <c r="O92" s="38" t="str">
        <f aca="true">IF($D92="","",IF($L92="","Expected",IF($M92="",IF(AND(ISNUMBER($C92),$C92&lt;TODAY()),"Not signed out","On site"),"Signed out")))</f>
        <v/>
      </c>
      <c r="P92" s="39"/>
      <c r="Q92" s="34"/>
    </row>
    <row r="93" customFormat="false" ht="18" hidden="false" customHeight="true" outlineLevel="0" collapsed="false">
      <c r="B93" s="32" t="str">
        <f aca="false">IF($D93="","",MAX(B$6:B92)+1)</f>
        <v/>
      </c>
      <c r="C93" s="33"/>
      <c r="D93" s="34"/>
      <c r="E93" s="34"/>
      <c r="F93" s="34"/>
      <c r="G93" s="34"/>
      <c r="H93" s="34"/>
      <c r="I93" s="34"/>
      <c r="J93" s="34"/>
      <c r="K93" s="35"/>
      <c r="L93" s="36"/>
      <c r="M93" s="36"/>
      <c r="N93" s="37" t="str">
        <f aca="false">IF(OR($L93="",$M93=""),"",$M93-$L93)</f>
        <v/>
      </c>
      <c r="O93" s="38" t="str">
        <f aca="true">IF($D93="","",IF($L93="","Expected",IF($M93="",IF(AND(ISNUMBER($C93),$C93&lt;TODAY()),"Not signed out","On site"),"Signed out")))</f>
        <v/>
      </c>
      <c r="P93" s="39"/>
      <c r="Q93" s="34"/>
    </row>
    <row r="94" customFormat="false" ht="18" hidden="false" customHeight="true" outlineLevel="0" collapsed="false">
      <c r="B94" s="32" t="str">
        <f aca="false">IF($D94="","",MAX(B$6:B93)+1)</f>
        <v/>
      </c>
      <c r="C94" s="33"/>
      <c r="D94" s="34"/>
      <c r="E94" s="34"/>
      <c r="F94" s="34"/>
      <c r="G94" s="34"/>
      <c r="H94" s="34"/>
      <c r="I94" s="34"/>
      <c r="J94" s="34"/>
      <c r="K94" s="35"/>
      <c r="L94" s="36"/>
      <c r="M94" s="36"/>
      <c r="N94" s="37" t="str">
        <f aca="false">IF(OR($L94="",$M94=""),"",$M94-$L94)</f>
        <v/>
      </c>
      <c r="O94" s="38" t="str">
        <f aca="true">IF($D94="","",IF($L94="","Expected",IF($M94="",IF(AND(ISNUMBER($C94),$C94&lt;TODAY()),"Not signed out","On site"),"Signed out")))</f>
        <v/>
      </c>
      <c r="P94" s="39"/>
      <c r="Q94" s="34"/>
    </row>
    <row r="95" customFormat="false" ht="18" hidden="false" customHeight="true" outlineLevel="0" collapsed="false">
      <c r="B95" s="32" t="str">
        <f aca="false">IF($D95="","",MAX(B$6:B94)+1)</f>
        <v/>
      </c>
      <c r="C95" s="33"/>
      <c r="D95" s="34"/>
      <c r="E95" s="34"/>
      <c r="F95" s="34"/>
      <c r="G95" s="34"/>
      <c r="H95" s="34"/>
      <c r="I95" s="34"/>
      <c r="J95" s="34"/>
      <c r="K95" s="35"/>
      <c r="L95" s="36"/>
      <c r="M95" s="36"/>
      <c r="N95" s="37" t="str">
        <f aca="false">IF(OR($L95="",$M95=""),"",$M95-$L95)</f>
        <v/>
      </c>
      <c r="O95" s="38" t="str">
        <f aca="true">IF($D95="","",IF($L95="","Expected",IF($M95="",IF(AND(ISNUMBER($C95),$C95&lt;TODAY()),"Not signed out","On site"),"Signed out")))</f>
        <v/>
      </c>
      <c r="P95" s="39"/>
      <c r="Q95" s="34"/>
    </row>
    <row r="96" customFormat="false" ht="18" hidden="false" customHeight="true" outlineLevel="0" collapsed="false">
      <c r="B96" s="32" t="str">
        <f aca="false">IF($D96="","",MAX(B$6:B95)+1)</f>
        <v/>
      </c>
      <c r="C96" s="33"/>
      <c r="D96" s="34"/>
      <c r="E96" s="34"/>
      <c r="F96" s="34"/>
      <c r="G96" s="34"/>
      <c r="H96" s="34"/>
      <c r="I96" s="34"/>
      <c r="J96" s="34"/>
      <c r="K96" s="35"/>
      <c r="L96" s="36"/>
      <c r="M96" s="36"/>
      <c r="N96" s="37" t="str">
        <f aca="false">IF(OR($L96="",$M96=""),"",$M96-$L96)</f>
        <v/>
      </c>
      <c r="O96" s="38" t="str">
        <f aca="true">IF($D96="","",IF($L96="","Expected",IF($M96="",IF(AND(ISNUMBER($C96),$C96&lt;TODAY()),"Not signed out","On site"),"Signed out")))</f>
        <v/>
      </c>
      <c r="P96" s="39"/>
      <c r="Q96" s="34"/>
    </row>
    <row r="97" customFormat="false" ht="18" hidden="false" customHeight="true" outlineLevel="0" collapsed="false">
      <c r="B97" s="32" t="str">
        <f aca="false">IF($D97="","",MAX(B$6:B96)+1)</f>
        <v/>
      </c>
      <c r="C97" s="33"/>
      <c r="D97" s="34"/>
      <c r="E97" s="34"/>
      <c r="F97" s="34"/>
      <c r="G97" s="34"/>
      <c r="H97" s="34"/>
      <c r="I97" s="34"/>
      <c r="J97" s="34"/>
      <c r="K97" s="35"/>
      <c r="L97" s="36"/>
      <c r="M97" s="36"/>
      <c r="N97" s="37" t="str">
        <f aca="false">IF(OR($L97="",$M97=""),"",$M97-$L97)</f>
        <v/>
      </c>
      <c r="O97" s="38" t="str">
        <f aca="true">IF($D97="","",IF($L97="","Expected",IF($M97="",IF(AND(ISNUMBER($C97),$C97&lt;TODAY()),"Not signed out","On site"),"Signed out")))</f>
        <v/>
      </c>
      <c r="P97" s="39"/>
      <c r="Q97" s="34"/>
    </row>
    <row r="98" customFormat="false" ht="18" hidden="false" customHeight="true" outlineLevel="0" collapsed="false">
      <c r="B98" s="32" t="str">
        <f aca="false">IF($D98="","",MAX(B$6:B97)+1)</f>
        <v/>
      </c>
      <c r="C98" s="33"/>
      <c r="D98" s="34"/>
      <c r="E98" s="34"/>
      <c r="F98" s="34"/>
      <c r="G98" s="34"/>
      <c r="H98" s="34"/>
      <c r="I98" s="34"/>
      <c r="J98" s="34"/>
      <c r="K98" s="35"/>
      <c r="L98" s="36"/>
      <c r="M98" s="36"/>
      <c r="N98" s="37" t="str">
        <f aca="false">IF(OR($L98="",$M98=""),"",$M98-$L98)</f>
        <v/>
      </c>
      <c r="O98" s="38" t="str">
        <f aca="true">IF($D98="","",IF($L98="","Expected",IF($M98="",IF(AND(ISNUMBER($C98),$C98&lt;TODAY()),"Not signed out","On site"),"Signed out")))</f>
        <v/>
      </c>
      <c r="P98" s="39"/>
      <c r="Q98" s="34"/>
    </row>
    <row r="99" customFormat="false" ht="18" hidden="false" customHeight="true" outlineLevel="0" collapsed="false">
      <c r="B99" s="32" t="str">
        <f aca="false">IF($D99="","",MAX(B$6:B98)+1)</f>
        <v/>
      </c>
      <c r="C99" s="33"/>
      <c r="D99" s="34"/>
      <c r="E99" s="34"/>
      <c r="F99" s="34"/>
      <c r="G99" s="34"/>
      <c r="H99" s="34"/>
      <c r="I99" s="34"/>
      <c r="J99" s="34"/>
      <c r="K99" s="35"/>
      <c r="L99" s="36"/>
      <c r="M99" s="36"/>
      <c r="N99" s="37" t="str">
        <f aca="false">IF(OR($L99="",$M99=""),"",$M99-$L99)</f>
        <v/>
      </c>
      <c r="O99" s="38" t="str">
        <f aca="true">IF($D99="","",IF($L99="","Expected",IF($M99="",IF(AND(ISNUMBER($C99),$C99&lt;TODAY()),"Not signed out","On site"),"Signed out")))</f>
        <v/>
      </c>
      <c r="P99" s="39"/>
      <c r="Q99" s="34"/>
    </row>
    <row r="100" customFormat="false" ht="18" hidden="false" customHeight="true" outlineLevel="0" collapsed="false">
      <c r="B100" s="32" t="str">
        <f aca="false">IF($D100="","",MAX(B$6:B99)+1)</f>
        <v/>
      </c>
      <c r="C100" s="33"/>
      <c r="D100" s="34"/>
      <c r="E100" s="34"/>
      <c r="F100" s="34"/>
      <c r="G100" s="34"/>
      <c r="H100" s="34"/>
      <c r="I100" s="34"/>
      <c r="J100" s="34"/>
      <c r="K100" s="35"/>
      <c r="L100" s="36"/>
      <c r="M100" s="36"/>
      <c r="N100" s="37" t="str">
        <f aca="false">IF(OR($L100="",$M100=""),"",$M100-$L100)</f>
        <v/>
      </c>
      <c r="O100" s="38" t="str">
        <f aca="true">IF($D100="","",IF($L100="","Expected",IF($M100="",IF(AND(ISNUMBER($C100),$C100&lt;TODAY()),"Not signed out","On site"),"Signed out")))</f>
        <v/>
      </c>
      <c r="P100" s="39"/>
      <c r="Q100" s="34"/>
    </row>
    <row r="101" customFormat="false" ht="18" hidden="false" customHeight="true" outlineLevel="0" collapsed="false">
      <c r="B101" s="32" t="str">
        <f aca="false">IF($D101="","",MAX(B$6:B100)+1)</f>
        <v/>
      </c>
      <c r="C101" s="33"/>
      <c r="D101" s="34"/>
      <c r="E101" s="34"/>
      <c r="F101" s="34"/>
      <c r="G101" s="34"/>
      <c r="H101" s="34"/>
      <c r="I101" s="34"/>
      <c r="J101" s="34"/>
      <c r="K101" s="35"/>
      <c r="L101" s="36"/>
      <c r="M101" s="36"/>
      <c r="N101" s="37" t="str">
        <f aca="false">IF(OR($L101="",$M101=""),"",$M101-$L101)</f>
        <v/>
      </c>
      <c r="O101" s="38" t="str">
        <f aca="true">IF($D101="","",IF($L101="","Expected",IF($M101="",IF(AND(ISNUMBER($C101),$C101&lt;TODAY()),"Not signed out","On site"),"Signed out")))</f>
        <v/>
      </c>
      <c r="P101" s="39"/>
      <c r="Q101" s="34"/>
    </row>
    <row r="102" customFormat="false" ht="18" hidden="false" customHeight="true" outlineLevel="0" collapsed="false">
      <c r="B102" s="32" t="str">
        <f aca="false">IF($D102="","",MAX(B$6:B101)+1)</f>
        <v/>
      </c>
      <c r="C102" s="33"/>
      <c r="D102" s="34"/>
      <c r="E102" s="34"/>
      <c r="F102" s="34"/>
      <c r="G102" s="34"/>
      <c r="H102" s="34"/>
      <c r="I102" s="34"/>
      <c r="J102" s="34"/>
      <c r="K102" s="35"/>
      <c r="L102" s="36"/>
      <c r="M102" s="36"/>
      <c r="N102" s="37" t="str">
        <f aca="false">IF(OR($L102="",$M102=""),"",$M102-$L102)</f>
        <v/>
      </c>
      <c r="O102" s="38" t="str">
        <f aca="true">IF($D102="","",IF($L102="","Expected",IF($M102="",IF(AND(ISNUMBER($C102),$C102&lt;TODAY()),"Not signed out","On site"),"Signed out")))</f>
        <v/>
      </c>
      <c r="P102" s="39"/>
      <c r="Q102" s="34"/>
    </row>
    <row r="103" customFormat="false" ht="18" hidden="false" customHeight="true" outlineLevel="0" collapsed="false">
      <c r="B103" s="32" t="str">
        <f aca="false">IF($D103="","",MAX(B$6:B102)+1)</f>
        <v/>
      </c>
      <c r="C103" s="33"/>
      <c r="D103" s="34"/>
      <c r="E103" s="34"/>
      <c r="F103" s="34"/>
      <c r="G103" s="34"/>
      <c r="H103" s="34"/>
      <c r="I103" s="34"/>
      <c r="J103" s="34"/>
      <c r="K103" s="35"/>
      <c r="L103" s="36"/>
      <c r="M103" s="36"/>
      <c r="N103" s="37" t="str">
        <f aca="false">IF(OR($L103="",$M103=""),"",$M103-$L103)</f>
        <v/>
      </c>
      <c r="O103" s="38" t="str">
        <f aca="true">IF($D103="","",IF($L103="","Expected",IF($M103="",IF(AND(ISNUMBER($C103),$C103&lt;TODAY()),"Not signed out","On site"),"Signed out")))</f>
        <v/>
      </c>
      <c r="P103" s="39"/>
      <c r="Q103" s="34"/>
    </row>
    <row r="104" customFormat="false" ht="18" hidden="false" customHeight="true" outlineLevel="0" collapsed="false">
      <c r="B104" s="32" t="str">
        <f aca="false">IF($D104="","",MAX(B$6:B103)+1)</f>
        <v/>
      </c>
      <c r="C104" s="33"/>
      <c r="D104" s="34"/>
      <c r="E104" s="34"/>
      <c r="F104" s="34"/>
      <c r="G104" s="34"/>
      <c r="H104" s="34"/>
      <c r="I104" s="34"/>
      <c r="J104" s="34"/>
      <c r="K104" s="35"/>
      <c r="L104" s="36"/>
      <c r="M104" s="36"/>
      <c r="N104" s="37" t="str">
        <f aca="false">IF(OR($L104="",$M104=""),"",$M104-$L104)</f>
        <v/>
      </c>
      <c r="O104" s="38" t="str">
        <f aca="true">IF($D104="","",IF($L104="","Expected",IF($M104="",IF(AND(ISNUMBER($C104),$C104&lt;TODAY()),"Not signed out","On site"),"Signed out")))</f>
        <v/>
      </c>
      <c r="P104" s="39"/>
      <c r="Q104" s="34"/>
    </row>
    <row r="105" customFormat="false" ht="18" hidden="false" customHeight="true" outlineLevel="0" collapsed="false">
      <c r="B105" s="32" t="str">
        <f aca="false">IF($D105="","",MAX(B$6:B104)+1)</f>
        <v/>
      </c>
      <c r="C105" s="33"/>
      <c r="D105" s="34"/>
      <c r="E105" s="34"/>
      <c r="F105" s="34"/>
      <c r="G105" s="34"/>
      <c r="H105" s="34"/>
      <c r="I105" s="34"/>
      <c r="J105" s="34"/>
      <c r="K105" s="35"/>
      <c r="L105" s="36"/>
      <c r="M105" s="36"/>
      <c r="N105" s="37" t="str">
        <f aca="false">IF(OR($L105="",$M105=""),"",$M105-$L105)</f>
        <v/>
      </c>
      <c r="O105" s="38" t="str">
        <f aca="true">IF($D105="","",IF($L105="","Expected",IF($M105="",IF(AND(ISNUMBER($C105),$C105&lt;TODAY()),"Not signed out","On site"),"Signed out")))</f>
        <v/>
      </c>
      <c r="P105" s="39"/>
      <c r="Q105" s="34"/>
    </row>
    <row r="106" customFormat="false" ht="18" hidden="false" customHeight="true" outlineLevel="0" collapsed="false">
      <c r="B106" s="32" t="str">
        <f aca="false">IF($D106="","",MAX(B$6:B105)+1)</f>
        <v/>
      </c>
      <c r="C106" s="33"/>
      <c r="D106" s="34"/>
      <c r="E106" s="34"/>
      <c r="F106" s="34"/>
      <c r="G106" s="34"/>
      <c r="H106" s="34"/>
      <c r="I106" s="34"/>
      <c r="J106" s="34"/>
      <c r="K106" s="35"/>
      <c r="L106" s="36"/>
      <c r="M106" s="36"/>
      <c r="N106" s="37" t="str">
        <f aca="false">IF(OR($L106="",$M106=""),"",$M106-$L106)</f>
        <v/>
      </c>
      <c r="O106" s="38" t="str">
        <f aca="true">IF($D106="","",IF($L106="","Expected",IF($M106="",IF(AND(ISNUMBER($C106),$C106&lt;TODAY()),"Not signed out","On site"),"Signed out")))</f>
        <v/>
      </c>
      <c r="P106" s="39"/>
      <c r="Q106" s="34"/>
    </row>
    <row r="107" customFormat="false" ht="18" hidden="false" customHeight="true" outlineLevel="0" collapsed="false">
      <c r="B107" s="32" t="str">
        <f aca="false">IF($D107="","",MAX(B$6:B106)+1)</f>
        <v/>
      </c>
      <c r="C107" s="33"/>
      <c r="D107" s="34"/>
      <c r="E107" s="34"/>
      <c r="F107" s="34"/>
      <c r="G107" s="34"/>
      <c r="H107" s="34"/>
      <c r="I107" s="34"/>
      <c r="J107" s="34"/>
      <c r="K107" s="35"/>
      <c r="L107" s="36"/>
      <c r="M107" s="36"/>
      <c r="N107" s="37" t="str">
        <f aca="false">IF(OR($L107="",$M107=""),"",$M107-$L107)</f>
        <v/>
      </c>
      <c r="O107" s="38" t="str">
        <f aca="true">IF($D107="","",IF($L107="","Expected",IF($M107="",IF(AND(ISNUMBER($C107),$C107&lt;TODAY()),"Not signed out","On site"),"Signed out")))</f>
        <v/>
      </c>
      <c r="P107" s="39"/>
      <c r="Q107" s="34"/>
    </row>
    <row r="108" customFormat="false" ht="18" hidden="false" customHeight="true" outlineLevel="0" collapsed="false">
      <c r="B108" s="32" t="str">
        <f aca="false">IF($D108="","",MAX(B$6:B107)+1)</f>
        <v/>
      </c>
      <c r="C108" s="33"/>
      <c r="D108" s="34"/>
      <c r="E108" s="34"/>
      <c r="F108" s="34"/>
      <c r="G108" s="34"/>
      <c r="H108" s="34"/>
      <c r="I108" s="34"/>
      <c r="J108" s="34"/>
      <c r="K108" s="35"/>
      <c r="L108" s="36"/>
      <c r="M108" s="36"/>
      <c r="N108" s="37" t="str">
        <f aca="false">IF(OR($L108="",$M108=""),"",$M108-$L108)</f>
        <v/>
      </c>
      <c r="O108" s="38" t="str">
        <f aca="true">IF($D108="","",IF($L108="","Expected",IF($M108="",IF(AND(ISNUMBER($C108),$C108&lt;TODAY()),"Not signed out","On site"),"Signed out")))</f>
        <v/>
      </c>
      <c r="P108" s="39"/>
      <c r="Q108" s="34"/>
    </row>
    <row r="109" customFormat="false" ht="18" hidden="false" customHeight="true" outlineLevel="0" collapsed="false">
      <c r="B109" s="32" t="str">
        <f aca="false">IF($D109="","",MAX(B$6:B108)+1)</f>
        <v/>
      </c>
      <c r="C109" s="33"/>
      <c r="D109" s="34"/>
      <c r="E109" s="34"/>
      <c r="F109" s="34"/>
      <c r="G109" s="34"/>
      <c r="H109" s="34"/>
      <c r="I109" s="34"/>
      <c r="J109" s="34"/>
      <c r="K109" s="35"/>
      <c r="L109" s="36"/>
      <c r="M109" s="36"/>
      <c r="N109" s="37" t="str">
        <f aca="false">IF(OR($L109="",$M109=""),"",$M109-$L109)</f>
        <v/>
      </c>
      <c r="O109" s="38" t="str">
        <f aca="true">IF($D109="","",IF($L109="","Expected",IF($M109="",IF(AND(ISNUMBER($C109),$C109&lt;TODAY()),"Not signed out","On site"),"Signed out")))</f>
        <v/>
      </c>
      <c r="P109" s="39"/>
      <c r="Q109" s="34"/>
    </row>
    <row r="110" customFormat="false" ht="18" hidden="false" customHeight="true" outlineLevel="0" collapsed="false">
      <c r="B110" s="32" t="str">
        <f aca="false">IF($D110="","",MAX(B$6:B109)+1)</f>
        <v/>
      </c>
      <c r="C110" s="33"/>
      <c r="D110" s="34"/>
      <c r="E110" s="34"/>
      <c r="F110" s="34"/>
      <c r="G110" s="34"/>
      <c r="H110" s="34"/>
      <c r="I110" s="34"/>
      <c r="J110" s="34"/>
      <c r="K110" s="35"/>
      <c r="L110" s="36"/>
      <c r="M110" s="36"/>
      <c r="N110" s="37" t="str">
        <f aca="false">IF(OR($L110="",$M110=""),"",$M110-$L110)</f>
        <v/>
      </c>
      <c r="O110" s="38" t="str">
        <f aca="true">IF($D110="","",IF($L110="","Expected",IF($M110="",IF(AND(ISNUMBER($C110),$C110&lt;TODAY()),"Not signed out","On site"),"Signed out")))</f>
        <v/>
      </c>
      <c r="P110" s="39"/>
      <c r="Q110" s="34"/>
    </row>
    <row r="111" customFormat="false" ht="18" hidden="false" customHeight="true" outlineLevel="0" collapsed="false">
      <c r="B111" s="32" t="str">
        <f aca="false">IF($D111="","",MAX(B$6:B110)+1)</f>
        <v/>
      </c>
      <c r="C111" s="33"/>
      <c r="D111" s="34"/>
      <c r="E111" s="34"/>
      <c r="F111" s="34"/>
      <c r="G111" s="34"/>
      <c r="H111" s="34"/>
      <c r="I111" s="34"/>
      <c r="J111" s="34"/>
      <c r="K111" s="35"/>
      <c r="L111" s="36"/>
      <c r="M111" s="36"/>
      <c r="N111" s="37" t="str">
        <f aca="false">IF(OR($L111="",$M111=""),"",$M111-$L111)</f>
        <v/>
      </c>
      <c r="O111" s="38" t="str">
        <f aca="true">IF($D111="","",IF($L111="","Expected",IF($M111="",IF(AND(ISNUMBER($C111),$C111&lt;TODAY()),"Not signed out","On site"),"Signed out")))</f>
        <v/>
      </c>
      <c r="P111" s="39"/>
      <c r="Q111" s="34"/>
    </row>
    <row r="112" customFormat="false" ht="18" hidden="false" customHeight="true" outlineLevel="0" collapsed="false">
      <c r="B112" s="32" t="str">
        <f aca="false">IF($D112="","",MAX(B$6:B111)+1)</f>
        <v/>
      </c>
      <c r="C112" s="33"/>
      <c r="D112" s="34"/>
      <c r="E112" s="34"/>
      <c r="F112" s="34"/>
      <c r="G112" s="34"/>
      <c r="H112" s="34"/>
      <c r="I112" s="34"/>
      <c r="J112" s="34"/>
      <c r="K112" s="35"/>
      <c r="L112" s="36"/>
      <c r="M112" s="36"/>
      <c r="N112" s="37" t="str">
        <f aca="false">IF(OR($L112="",$M112=""),"",$M112-$L112)</f>
        <v/>
      </c>
      <c r="O112" s="38" t="str">
        <f aca="true">IF($D112="","",IF($L112="","Expected",IF($M112="",IF(AND(ISNUMBER($C112),$C112&lt;TODAY()),"Not signed out","On site"),"Signed out")))</f>
        <v/>
      </c>
      <c r="P112" s="39"/>
      <c r="Q112" s="34"/>
    </row>
    <row r="113" customFormat="false" ht="18" hidden="false" customHeight="true" outlineLevel="0" collapsed="false">
      <c r="B113" s="32" t="str">
        <f aca="false">IF($D113="","",MAX(B$6:B112)+1)</f>
        <v/>
      </c>
      <c r="C113" s="33"/>
      <c r="D113" s="34"/>
      <c r="E113" s="34"/>
      <c r="F113" s="34"/>
      <c r="G113" s="34"/>
      <c r="H113" s="34"/>
      <c r="I113" s="34"/>
      <c r="J113" s="34"/>
      <c r="K113" s="35"/>
      <c r="L113" s="36"/>
      <c r="M113" s="36"/>
      <c r="N113" s="37" t="str">
        <f aca="false">IF(OR($L113="",$M113=""),"",$M113-$L113)</f>
        <v/>
      </c>
      <c r="O113" s="38" t="str">
        <f aca="true">IF($D113="","",IF($L113="","Expected",IF($M113="",IF(AND(ISNUMBER($C113),$C113&lt;TODAY()),"Not signed out","On site"),"Signed out")))</f>
        <v/>
      </c>
      <c r="P113" s="39"/>
      <c r="Q113" s="34"/>
    </row>
    <row r="114" customFormat="false" ht="18" hidden="false" customHeight="true" outlineLevel="0" collapsed="false">
      <c r="B114" s="32" t="str">
        <f aca="false">IF($D114="","",MAX(B$6:B113)+1)</f>
        <v/>
      </c>
      <c r="C114" s="33"/>
      <c r="D114" s="34"/>
      <c r="E114" s="34"/>
      <c r="F114" s="34"/>
      <c r="G114" s="34"/>
      <c r="H114" s="34"/>
      <c r="I114" s="34"/>
      <c r="J114" s="34"/>
      <c r="K114" s="35"/>
      <c r="L114" s="36"/>
      <c r="M114" s="36"/>
      <c r="N114" s="37" t="str">
        <f aca="false">IF(OR($L114="",$M114=""),"",$M114-$L114)</f>
        <v/>
      </c>
      <c r="O114" s="38" t="str">
        <f aca="true">IF($D114="","",IF($L114="","Expected",IF($M114="",IF(AND(ISNUMBER($C114),$C114&lt;TODAY()),"Not signed out","On site"),"Signed out")))</f>
        <v/>
      </c>
      <c r="P114" s="39"/>
      <c r="Q114" s="34"/>
    </row>
    <row r="115" customFormat="false" ht="18" hidden="false" customHeight="true" outlineLevel="0" collapsed="false">
      <c r="B115" s="32" t="str">
        <f aca="false">IF($D115="","",MAX(B$6:B114)+1)</f>
        <v/>
      </c>
      <c r="C115" s="33"/>
      <c r="D115" s="34"/>
      <c r="E115" s="34"/>
      <c r="F115" s="34"/>
      <c r="G115" s="34"/>
      <c r="H115" s="34"/>
      <c r="I115" s="34"/>
      <c r="J115" s="34"/>
      <c r="K115" s="35"/>
      <c r="L115" s="36"/>
      <c r="M115" s="36"/>
      <c r="N115" s="37" t="str">
        <f aca="false">IF(OR($L115="",$M115=""),"",$M115-$L115)</f>
        <v/>
      </c>
      <c r="O115" s="38" t="str">
        <f aca="true">IF($D115="","",IF($L115="","Expected",IF($M115="",IF(AND(ISNUMBER($C115),$C115&lt;TODAY()),"Not signed out","On site"),"Signed out")))</f>
        <v/>
      </c>
      <c r="P115" s="39"/>
      <c r="Q115" s="34"/>
    </row>
    <row r="116" customFormat="false" ht="18" hidden="false" customHeight="true" outlineLevel="0" collapsed="false">
      <c r="B116" s="32" t="str">
        <f aca="false">IF($D116="","",MAX(B$6:B115)+1)</f>
        <v/>
      </c>
      <c r="C116" s="33"/>
      <c r="D116" s="34"/>
      <c r="E116" s="34"/>
      <c r="F116" s="34"/>
      <c r="G116" s="34"/>
      <c r="H116" s="34"/>
      <c r="I116" s="34"/>
      <c r="J116" s="34"/>
      <c r="K116" s="35"/>
      <c r="L116" s="36"/>
      <c r="M116" s="36"/>
      <c r="N116" s="37" t="str">
        <f aca="false">IF(OR($L116="",$M116=""),"",$M116-$L116)</f>
        <v/>
      </c>
      <c r="O116" s="38" t="str">
        <f aca="true">IF($D116="","",IF($L116="","Expected",IF($M116="",IF(AND(ISNUMBER($C116),$C116&lt;TODAY()),"Not signed out","On site"),"Signed out")))</f>
        <v/>
      </c>
      <c r="P116" s="39"/>
      <c r="Q116" s="34"/>
    </row>
    <row r="117" customFormat="false" ht="18" hidden="false" customHeight="true" outlineLevel="0" collapsed="false">
      <c r="B117" s="32" t="str">
        <f aca="false">IF($D117="","",MAX(B$6:B116)+1)</f>
        <v/>
      </c>
      <c r="C117" s="33"/>
      <c r="D117" s="34"/>
      <c r="E117" s="34"/>
      <c r="F117" s="34"/>
      <c r="G117" s="34"/>
      <c r="H117" s="34"/>
      <c r="I117" s="34"/>
      <c r="J117" s="34"/>
      <c r="K117" s="35"/>
      <c r="L117" s="36"/>
      <c r="M117" s="36"/>
      <c r="N117" s="37" t="str">
        <f aca="false">IF(OR($L117="",$M117=""),"",$M117-$L117)</f>
        <v/>
      </c>
      <c r="O117" s="38" t="str">
        <f aca="true">IF($D117="","",IF($L117="","Expected",IF($M117="",IF(AND(ISNUMBER($C117),$C117&lt;TODAY()),"Not signed out","On site"),"Signed out")))</f>
        <v/>
      </c>
      <c r="P117" s="39"/>
      <c r="Q117" s="34"/>
    </row>
    <row r="118" customFormat="false" ht="18" hidden="false" customHeight="true" outlineLevel="0" collapsed="false">
      <c r="B118" s="32" t="str">
        <f aca="false">IF($D118="","",MAX(B$6:B117)+1)</f>
        <v/>
      </c>
      <c r="C118" s="33"/>
      <c r="D118" s="34"/>
      <c r="E118" s="34"/>
      <c r="F118" s="34"/>
      <c r="G118" s="34"/>
      <c r="H118" s="34"/>
      <c r="I118" s="34"/>
      <c r="J118" s="34"/>
      <c r="K118" s="35"/>
      <c r="L118" s="36"/>
      <c r="M118" s="36"/>
      <c r="N118" s="37" t="str">
        <f aca="false">IF(OR($L118="",$M118=""),"",$M118-$L118)</f>
        <v/>
      </c>
      <c r="O118" s="38" t="str">
        <f aca="true">IF($D118="","",IF($L118="","Expected",IF($M118="",IF(AND(ISNUMBER($C118),$C118&lt;TODAY()),"Not signed out","On site"),"Signed out")))</f>
        <v/>
      </c>
      <c r="P118" s="39"/>
      <c r="Q118" s="34"/>
    </row>
    <row r="119" customFormat="false" ht="18" hidden="false" customHeight="true" outlineLevel="0" collapsed="false">
      <c r="B119" s="32" t="str">
        <f aca="false">IF($D119="","",MAX(B$6:B118)+1)</f>
        <v/>
      </c>
      <c r="C119" s="33"/>
      <c r="D119" s="34"/>
      <c r="E119" s="34"/>
      <c r="F119" s="34"/>
      <c r="G119" s="34"/>
      <c r="H119" s="34"/>
      <c r="I119" s="34"/>
      <c r="J119" s="34"/>
      <c r="K119" s="35"/>
      <c r="L119" s="36"/>
      <c r="M119" s="36"/>
      <c r="N119" s="37" t="str">
        <f aca="false">IF(OR($L119="",$M119=""),"",$M119-$L119)</f>
        <v/>
      </c>
      <c r="O119" s="38" t="str">
        <f aca="true">IF($D119="","",IF($L119="","Expected",IF($M119="",IF(AND(ISNUMBER($C119),$C119&lt;TODAY()),"Not signed out","On site"),"Signed out")))</f>
        <v/>
      </c>
      <c r="P119" s="39"/>
      <c r="Q119" s="34"/>
    </row>
    <row r="120" customFormat="false" ht="18" hidden="false" customHeight="true" outlineLevel="0" collapsed="false">
      <c r="B120" s="32" t="str">
        <f aca="false">IF($D120="","",MAX(B$6:B119)+1)</f>
        <v/>
      </c>
      <c r="C120" s="33"/>
      <c r="D120" s="34"/>
      <c r="E120" s="34"/>
      <c r="F120" s="34"/>
      <c r="G120" s="34"/>
      <c r="H120" s="34"/>
      <c r="I120" s="34"/>
      <c r="J120" s="34"/>
      <c r="K120" s="35"/>
      <c r="L120" s="36"/>
      <c r="M120" s="36"/>
      <c r="N120" s="37" t="str">
        <f aca="false">IF(OR($L120="",$M120=""),"",$M120-$L120)</f>
        <v/>
      </c>
      <c r="O120" s="38" t="str">
        <f aca="true">IF($D120="","",IF($L120="","Expected",IF($M120="",IF(AND(ISNUMBER($C120),$C120&lt;TODAY()),"Not signed out","On site"),"Signed out")))</f>
        <v/>
      </c>
      <c r="P120" s="39"/>
      <c r="Q120" s="34"/>
    </row>
    <row r="121" customFormat="false" ht="18" hidden="false" customHeight="true" outlineLevel="0" collapsed="false">
      <c r="B121" s="32" t="str">
        <f aca="false">IF($D121="","",MAX(B$6:B120)+1)</f>
        <v/>
      </c>
      <c r="C121" s="33"/>
      <c r="D121" s="34"/>
      <c r="E121" s="34"/>
      <c r="F121" s="34"/>
      <c r="G121" s="34"/>
      <c r="H121" s="34"/>
      <c r="I121" s="34"/>
      <c r="J121" s="34"/>
      <c r="K121" s="35"/>
      <c r="L121" s="36"/>
      <c r="M121" s="36"/>
      <c r="N121" s="37" t="str">
        <f aca="false">IF(OR($L121="",$M121=""),"",$M121-$L121)</f>
        <v/>
      </c>
      <c r="O121" s="38" t="str">
        <f aca="true">IF($D121="","",IF($L121="","Expected",IF($M121="",IF(AND(ISNUMBER($C121),$C121&lt;TODAY()),"Not signed out","On site"),"Signed out")))</f>
        <v/>
      </c>
      <c r="P121" s="39"/>
      <c r="Q121" s="34"/>
    </row>
    <row r="122" customFormat="false" ht="18" hidden="false" customHeight="true" outlineLevel="0" collapsed="false">
      <c r="B122" s="32" t="str">
        <f aca="false">IF($D122="","",MAX(B$6:B121)+1)</f>
        <v/>
      </c>
      <c r="C122" s="33"/>
      <c r="D122" s="34"/>
      <c r="E122" s="34"/>
      <c r="F122" s="34"/>
      <c r="G122" s="34"/>
      <c r="H122" s="34"/>
      <c r="I122" s="34"/>
      <c r="J122" s="34"/>
      <c r="K122" s="35"/>
      <c r="L122" s="36"/>
      <c r="M122" s="36"/>
      <c r="N122" s="37" t="str">
        <f aca="false">IF(OR($L122="",$M122=""),"",$M122-$L122)</f>
        <v/>
      </c>
      <c r="O122" s="38" t="str">
        <f aca="true">IF($D122="","",IF($L122="","Expected",IF($M122="",IF(AND(ISNUMBER($C122),$C122&lt;TODAY()),"Not signed out","On site"),"Signed out")))</f>
        <v/>
      </c>
      <c r="P122" s="39"/>
      <c r="Q122" s="34"/>
    </row>
    <row r="123" customFormat="false" ht="18" hidden="false" customHeight="true" outlineLevel="0" collapsed="false">
      <c r="B123" s="32" t="str">
        <f aca="false">IF($D123="","",MAX(B$6:B122)+1)</f>
        <v/>
      </c>
      <c r="C123" s="33"/>
      <c r="D123" s="34"/>
      <c r="E123" s="34"/>
      <c r="F123" s="34"/>
      <c r="G123" s="34"/>
      <c r="H123" s="34"/>
      <c r="I123" s="34"/>
      <c r="J123" s="34"/>
      <c r="K123" s="35"/>
      <c r="L123" s="36"/>
      <c r="M123" s="36"/>
      <c r="N123" s="37" t="str">
        <f aca="false">IF(OR($L123="",$M123=""),"",$M123-$L123)</f>
        <v/>
      </c>
      <c r="O123" s="38" t="str">
        <f aca="true">IF($D123="","",IF($L123="","Expected",IF($M123="",IF(AND(ISNUMBER($C123),$C123&lt;TODAY()),"Not signed out","On site"),"Signed out")))</f>
        <v/>
      </c>
      <c r="P123" s="39"/>
      <c r="Q123" s="34"/>
    </row>
    <row r="124" customFormat="false" ht="18" hidden="false" customHeight="true" outlineLevel="0" collapsed="false">
      <c r="B124" s="32" t="str">
        <f aca="false">IF($D124="","",MAX(B$6:B123)+1)</f>
        <v/>
      </c>
      <c r="C124" s="33"/>
      <c r="D124" s="34"/>
      <c r="E124" s="34"/>
      <c r="F124" s="34"/>
      <c r="G124" s="34"/>
      <c r="H124" s="34"/>
      <c r="I124" s="34"/>
      <c r="J124" s="34"/>
      <c r="K124" s="35"/>
      <c r="L124" s="36"/>
      <c r="M124" s="36"/>
      <c r="N124" s="37" t="str">
        <f aca="false">IF(OR($L124="",$M124=""),"",$M124-$L124)</f>
        <v/>
      </c>
      <c r="O124" s="38" t="str">
        <f aca="true">IF($D124="","",IF($L124="","Expected",IF($M124="",IF(AND(ISNUMBER($C124),$C124&lt;TODAY()),"Not signed out","On site"),"Signed out")))</f>
        <v/>
      </c>
      <c r="P124" s="39"/>
      <c r="Q124" s="34"/>
    </row>
    <row r="125" customFormat="false" ht="18" hidden="false" customHeight="true" outlineLevel="0" collapsed="false">
      <c r="B125" s="32" t="str">
        <f aca="false">IF($D125="","",MAX(B$6:B124)+1)</f>
        <v/>
      </c>
      <c r="C125" s="33"/>
      <c r="D125" s="34"/>
      <c r="E125" s="34"/>
      <c r="F125" s="34"/>
      <c r="G125" s="34"/>
      <c r="H125" s="34"/>
      <c r="I125" s="34"/>
      <c r="J125" s="34"/>
      <c r="K125" s="35"/>
      <c r="L125" s="36"/>
      <c r="M125" s="36"/>
      <c r="N125" s="37" t="str">
        <f aca="false">IF(OR($L125="",$M125=""),"",$M125-$L125)</f>
        <v/>
      </c>
      <c r="O125" s="38" t="str">
        <f aca="true">IF($D125="","",IF($L125="","Expected",IF($M125="",IF(AND(ISNUMBER($C125),$C125&lt;TODAY()),"Not signed out","On site"),"Signed out")))</f>
        <v/>
      </c>
      <c r="P125" s="39"/>
      <c r="Q125" s="34"/>
    </row>
    <row r="126" customFormat="false" ht="18" hidden="false" customHeight="true" outlineLevel="0" collapsed="false">
      <c r="B126" s="32" t="str">
        <f aca="false">IF($D126="","",MAX(B$6:B125)+1)</f>
        <v/>
      </c>
      <c r="C126" s="33"/>
      <c r="D126" s="34"/>
      <c r="E126" s="34"/>
      <c r="F126" s="34"/>
      <c r="G126" s="34"/>
      <c r="H126" s="34"/>
      <c r="I126" s="34"/>
      <c r="J126" s="34"/>
      <c r="K126" s="35"/>
      <c r="L126" s="36"/>
      <c r="M126" s="36"/>
      <c r="N126" s="37" t="str">
        <f aca="false">IF(OR($L126="",$M126=""),"",$M126-$L126)</f>
        <v/>
      </c>
      <c r="O126" s="38" t="str">
        <f aca="true">IF($D126="","",IF($L126="","Expected",IF($M126="",IF(AND(ISNUMBER($C126),$C126&lt;TODAY()),"Not signed out","On site"),"Signed out")))</f>
        <v/>
      </c>
      <c r="P126" s="39"/>
      <c r="Q126" s="34"/>
    </row>
    <row r="127" customFormat="false" ht="18" hidden="false" customHeight="true" outlineLevel="0" collapsed="false">
      <c r="B127" s="32" t="str">
        <f aca="false">IF($D127="","",MAX(B$6:B126)+1)</f>
        <v/>
      </c>
      <c r="C127" s="33"/>
      <c r="D127" s="34"/>
      <c r="E127" s="34"/>
      <c r="F127" s="34"/>
      <c r="G127" s="34"/>
      <c r="H127" s="34"/>
      <c r="I127" s="34"/>
      <c r="J127" s="34"/>
      <c r="K127" s="35"/>
      <c r="L127" s="36"/>
      <c r="M127" s="36"/>
      <c r="N127" s="37" t="str">
        <f aca="false">IF(OR($L127="",$M127=""),"",$M127-$L127)</f>
        <v/>
      </c>
      <c r="O127" s="38" t="str">
        <f aca="true">IF($D127="","",IF($L127="","Expected",IF($M127="",IF(AND(ISNUMBER($C127),$C127&lt;TODAY()),"Not signed out","On site"),"Signed out")))</f>
        <v/>
      </c>
      <c r="P127" s="39"/>
      <c r="Q127" s="34"/>
    </row>
    <row r="128" customFormat="false" ht="18" hidden="false" customHeight="true" outlineLevel="0" collapsed="false">
      <c r="B128" s="32" t="str">
        <f aca="false">IF($D128="","",MAX(B$6:B127)+1)</f>
        <v/>
      </c>
      <c r="C128" s="33"/>
      <c r="D128" s="34"/>
      <c r="E128" s="34"/>
      <c r="F128" s="34"/>
      <c r="G128" s="34"/>
      <c r="H128" s="34"/>
      <c r="I128" s="34"/>
      <c r="J128" s="34"/>
      <c r="K128" s="35"/>
      <c r="L128" s="36"/>
      <c r="M128" s="36"/>
      <c r="N128" s="37" t="str">
        <f aca="false">IF(OR($L128="",$M128=""),"",$M128-$L128)</f>
        <v/>
      </c>
      <c r="O128" s="38" t="str">
        <f aca="true">IF($D128="","",IF($L128="","Expected",IF($M128="",IF(AND(ISNUMBER($C128),$C128&lt;TODAY()),"Not signed out","On site"),"Signed out")))</f>
        <v/>
      </c>
      <c r="P128" s="39"/>
      <c r="Q128" s="34"/>
    </row>
    <row r="129" customFormat="false" ht="18" hidden="false" customHeight="true" outlineLevel="0" collapsed="false">
      <c r="B129" s="32" t="str">
        <f aca="false">IF($D129="","",MAX(B$6:B128)+1)</f>
        <v/>
      </c>
      <c r="C129" s="33"/>
      <c r="D129" s="34"/>
      <c r="E129" s="34"/>
      <c r="F129" s="34"/>
      <c r="G129" s="34"/>
      <c r="H129" s="34"/>
      <c r="I129" s="34"/>
      <c r="J129" s="34"/>
      <c r="K129" s="35"/>
      <c r="L129" s="36"/>
      <c r="M129" s="36"/>
      <c r="N129" s="37" t="str">
        <f aca="false">IF(OR($L129="",$M129=""),"",$M129-$L129)</f>
        <v/>
      </c>
      <c r="O129" s="38" t="str">
        <f aca="true">IF($D129="","",IF($L129="","Expected",IF($M129="",IF(AND(ISNUMBER($C129),$C129&lt;TODAY()),"Not signed out","On site"),"Signed out")))</f>
        <v/>
      </c>
      <c r="P129" s="39"/>
      <c r="Q129" s="34"/>
    </row>
    <row r="130" customFormat="false" ht="18" hidden="false" customHeight="true" outlineLevel="0" collapsed="false">
      <c r="B130" s="32" t="str">
        <f aca="false">IF($D130="","",MAX(B$6:B129)+1)</f>
        <v/>
      </c>
      <c r="C130" s="33"/>
      <c r="D130" s="34"/>
      <c r="E130" s="34"/>
      <c r="F130" s="34"/>
      <c r="G130" s="34"/>
      <c r="H130" s="34"/>
      <c r="I130" s="34"/>
      <c r="J130" s="34"/>
      <c r="K130" s="35"/>
      <c r="L130" s="36"/>
      <c r="M130" s="36"/>
      <c r="N130" s="37" t="str">
        <f aca="false">IF(OR($L130="",$M130=""),"",$M130-$L130)</f>
        <v/>
      </c>
      <c r="O130" s="38" t="str">
        <f aca="true">IF($D130="","",IF($L130="","Expected",IF($M130="",IF(AND(ISNUMBER($C130),$C130&lt;TODAY()),"Not signed out","On site"),"Signed out")))</f>
        <v/>
      </c>
      <c r="P130" s="39"/>
      <c r="Q130" s="34"/>
    </row>
    <row r="131" customFormat="false" ht="18" hidden="false" customHeight="true" outlineLevel="0" collapsed="false">
      <c r="B131" s="32" t="str">
        <f aca="false">IF($D131="","",MAX(B$6:B130)+1)</f>
        <v/>
      </c>
      <c r="C131" s="33"/>
      <c r="D131" s="34"/>
      <c r="E131" s="34"/>
      <c r="F131" s="34"/>
      <c r="G131" s="34"/>
      <c r="H131" s="34"/>
      <c r="I131" s="34"/>
      <c r="J131" s="34"/>
      <c r="K131" s="35"/>
      <c r="L131" s="36"/>
      <c r="M131" s="36"/>
      <c r="N131" s="37" t="str">
        <f aca="false">IF(OR($L131="",$M131=""),"",$M131-$L131)</f>
        <v/>
      </c>
      <c r="O131" s="38" t="str">
        <f aca="true">IF($D131="","",IF($L131="","Expected",IF($M131="",IF(AND(ISNUMBER($C131),$C131&lt;TODAY()),"Not signed out","On site"),"Signed out")))</f>
        <v/>
      </c>
      <c r="P131" s="39"/>
      <c r="Q131" s="34"/>
    </row>
    <row r="132" customFormat="false" ht="18" hidden="false" customHeight="true" outlineLevel="0" collapsed="false">
      <c r="B132" s="32" t="str">
        <f aca="false">IF($D132="","",MAX(B$6:B131)+1)</f>
        <v/>
      </c>
      <c r="C132" s="33"/>
      <c r="D132" s="34"/>
      <c r="E132" s="34"/>
      <c r="F132" s="34"/>
      <c r="G132" s="34"/>
      <c r="H132" s="34"/>
      <c r="I132" s="34"/>
      <c r="J132" s="34"/>
      <c r="K132" s="35"/>
      <c r="L132" s="36"/>
      <c r="M132" s="36"/>
      <c r="N132" s="37" t="str">
        <f aca="false">IF(OR($L132="",$M132=""),"",$M132-$L132)</f>
        <v/>
      </c>
      <c r="O132" s="38" t="str">
        <f aca="true">IF($D132="","",IF($L132="","Expected",IF($M132="",IF(AND(ISNUMBER($C132),$C132&lt;TODAY()),"Not signed out","On site"),"Signed out")))</f>
        <v/>
      </c>
      <c r="P132" s="39"/>
      <c r="Q132" s="34"/>
    </row>
    <row r="133" customFormat="false" ht="18" hidden="false" customHeight="true" outlineLevel="0" collapsed="false">
      <c r="B133" s="32" t="str">
        <f aca="false">IF($D133="","",MAX(B$6:B132)+1)</f>
        <v/>
      </c>
      <c r="C133" s="33"/>
      <c r="D133" s="34"/>
      <c r="E133" s="34"/>
      <c r="F133" s="34"/>
      <c r="G133" s="34"/>
      <c r="H133" s="34"/>
      <c r="I133" s="34"/>
      <c r="J133" s="34"/>
      <c r="K133" s="35"/>
      <c r="L133" s="36"/>
      <c r="M133" s="36"/>
      <c r="N133" s="37" t="str">
        <f aca="false">IF(OR($L133="",$M133=""),"",$M133-$L133)</f>
        <v/>
      </c>
      <c r="O133" s="38" t="str">
        <f aca="true">IF($D133="","",IF($L133="","Expected",IF($M133="",IF(AND(ISNUMBER($C133),$C133&lt;TODAY()),"Not signed out","On site"),"Signed out")))</f>
        <v/>
      </c>
      <c r="P133" s="39"/>
      <c r="Q133" s="34"/>
    </row>
    <row r="134" customFormat="false" ht="18" hidden="false" customHeight="true" outlineLevel="0" collapsed="false">
      <c r="B134" s="32" t="str">
        <f aca="false">IF($D134="","",MAX(B$6:B133)+1)</f>
        <v/>
      </c>
      <c r="C134" s="33"/>
      <c r="D134" s="34"/>
      <c r="E134" s="34"/>
      <c r="F134" s="34"/>
      <c r="G134" s="34"/>
      <c r="H134" s="34"/>
      <c r="I134" s="34"/>
      <c r="J134" s="34"/>
      <c r="K134" s="35"/>
      <c r="L134" s="36"/>
      <c r="M134" s="36"/>
      <c r="N134" s="37" t="str">
        <f aca="false">IF(OR($L134="",$M134=""),"",$M134-$L134)</f>
        <v/>
      </c>
      <c r="O134" s="38" t="str">
        <f aca="true">IF($D134="","",IF($L134="","Expected",IF($M134="",IF(AND(ISNUMBER($C134),$C134&lt;TODAY()),"Not signed out","On site"),"Signed out")))</f>
        <v/>
      </c>
      <c r="P134" s="39"/>
      <c r="Q134" s="34"/>
    </row>
    <row r="135" customFormat="false" ht="18" hidden="false" customHeight="true" outlineLevel="0" collapsed="false">
      <c r="B135" s="32" t="str">
        <f aca="false">IF($D135="","",MAX(B$6:B134)+1)</f>
        <v/>
      </c>
      <c r="C135" s="33"/>
      <c r="D135" s="34"/>
      <c r="E135" s="34"/>
      <c r="F135" s="34"/>
      <c r="G135" s="34"/>
      <c r="H135" s="34"/>
      <c r="I135" s="34"/>
      <c r="J135" s="34"/>
      <c r="K135" s="35"/>
      <c r="L135" s="36"/>
      <c r="M135" s="36"/>
      <c r="N135" s="37" t="str">
        <f aca="false">IF(OR($L135="",$M135=""),"",$M135-$L135)</f>
        <v/>
      </c>
      <c r="O135" s="38" t="str">
        <f aca="true">IF($D135="","",IF($L135="","Expected",IF($M135="",IF(AND(ISNUMBER($C135),$C135&lt;TODAY()),"Not signed out","On site"),"Signed out")))</f>
        <v/>
      </c>
      <c r="P135" s="39"/>
      <c r="Q135" s="34"/>
    </row>
    <row r="136" customFormat="false" ht="18" hidden="false" customHeight="true" outlineLevel="0" collapsed="false">
      <c r="B136" s="32" t="str">
        <f aca="false">IF($D136="","",MAX(B$6:B135)+1)</f>
        <v/>
      </c>
      <c r="C136" s="33"/>
      <c r="D136" s="34"/>
      <c r="E136" s="34"/>
      <c r="F136" s="34"/>
      <c r="G136" s="34"/>
      <c r="H136" s="34"/>
      <c r="I136" s="34"/>
      <c r="J136" s="34"/>
      <c r="K136" s="35"/>
      <c r="L136" s="36"/>
      <c r="M136" s="36"/>
      <c r="N136" s="37" t="str">
        <f aca="false">IF(OR($L136="",$M136=""),"",$M136-$L136)</f>
        <v/>
      </c>
      <c r="O136" s="38" t="str">
        <f aca="true">IF($D136="","",IF($L136="","Expected",IF($M136="",IF(AND(ISNUMBER($C136),$C136&lt;TODAY()),"Not signed out","On site"),"Signed out")))</f>
        <v/>
      </c>
      <c r="P136" s="39"/>
      <c r="Q136" s="34"/>
    </row>
    <row r="137" customFormat="false" ht="18" hidden="false" customHeight="true" outlineLevel="0" collapsed="false">
      <c r="B137" s="32" t="str">
        <f aca="false">IF($D137="","",MAX(B$6:B136)+1)</f>
        <v/>
      </c>
      <c r="C137" s="33"/>
      <c r="D137" s="34"/>
      <c r="E137" s="34"/>
      <c r="F137" s="34"/>
      <c r="G137" s="34"/>
      <c r="H137" s="34"/>
      <c r="I137" s="34"/>
      <c r="J137" s="34"/>
      <c r="K137" s="35"/>
      <c r="L137" s="36"/>
      <c r="M137" s="36"/>
      <c r="N137" s="37" t="str">
        <f aca="false">IF(OR($L137="",$M137=""),"",$M137-$L137)</f>
        <v/>
      </c>
      <c r="O137" s="38" t="str">
        <f aca="true">IF($D137="","",IF($L137="","Expected",IF($M137="",IF(AND(ISNUMBER($C137),$C137&lt;TODAY()),"Not signed out","On site"),"Signed out")))</f>
        <v/>
      </c>
      <c r="P137" s="39"/>
      <c r="Q137" s="34"/>
    </row>
    <row r="138" customFormat="false" ht="18" hidden="false" customHeight="true" outlineLevel="0" collapsed="false">
      <c r="B138" s="32" t="str">
        <f aca="false">IF($D138="","",MAX(B$6:B137)+1)</f>
        <v/>
      </c>
      <c r="C138" s="33"/>
      <c r="D138" s="34"/>
      <c r="E138" s="34"/>
      <c r="F138" s="34"/>
      <c r="G138" s="34"/>
      <c r="H138" s="34"/>
      <c r="I138" s="34"/>
      <c r="J138" s="34"/>
      <c r="K138" s="35"/>
      <c r="L138" s="36"/>
      <c r="M138" s="36"/>
      <c r="N138" s="37" t="str">
        <f aca="false">IF(OR($L138="",$M138=""),"",$M138-$L138)</f>
        <v/>
      </c>
      <c r="O138" s="38" t="str">
        <f aca="true">IF($D138="","",IF($L138="","Expected",IF($M138="",IF(AND(ISNUMBER($C138),$C138&lt;TODAY()),"Not signed out","On site"),"Signed out")))</f>
        <v/>
      </c>
      <c r="P138" s="39"/>
      <c r="Q138" s="34"/>
    </row>
    <row r="139" customFormat="false" ht="18" hidden="false" customHeight="true" outlineLevel="0" collapsed="false">
      <c r="B139" s="32" t="str">
        <f aca="false">IF($D139="","",MAX(B$6:B138)+1)</f>
        <v/>
      </c>
      <c r="C139" s="33"/>
      <c r="D139" s="34"/>
      <c r="E139" s="34"/>
      <c r="F139" s="34"/>
      <c r="G139" s="34"/>
      <c r="H139" s="34"/>
      <c r="I139" s="34"/>
      <c r="J139" s="34"/>
      <c r="K139" s="35"/>
      <c r="L139" s="36"/>
      <c r="M139" s="36"/>
      <c r="N139" s="37" t="str">
        <f aca="false">IF(OR($L139="",$M139=""),"",$M139-$L139)</f>
        <v/>
      </c>
      <c r="O139" s="38" t="str">
        <f aca="true">IF($D139="","",IF($L139="","Expected",IF($M139="",IF(AND(ISNUMBER($C139),$C139&lt;TODAY()),"Not signed out","On site"),"Signed out")))</f>
        <v/>
      </c>
      <c r="P139" s="39"/>
      <c r="Q139" s="34"/>
    </row>
    <row r="140" customFormat="false" ht="18" hidden="false" customHeight="true" outlineLevel="0" collapsed="false">
      <c r="B140" s="32" t="str">
        <f aca="false">IF($D140="","",MAX(B$6:B139)+1)</f>
        <v/>
      </c>
      <c r="C140" s="33"/>
      <c r="D140" s="34"/>
      <c r="E140" s="34"/>
      <c r="F140" s="34"/>
      <c r="G140" s="34"/>
      <c r="H140" s="34"/>
      <c r="I140" s="34"/>
      <c r="J140" s="34"/>
      <c r="K140" s="35"/>
      <c r="L140" s="36"/>
      <c r="M140" s="36"/>
      <c r="N140" s="37" t="str">
        <f aca="false">IF(OR($L140="",$M140=""),"",$M140-$L140)</f>
        <v/>
      </c>
      <c r="O140" s="38" t="str">
        <f aca="true">IF($D140="","",IF($L140="","Expected",IF($M140="",IF(AND(ISNUMBER($C140),$C140&lt;TODAY()),"Not signed out","On site"),"Signed out")))</f>
        <v/>
      </c>
      <c r="P140" s="39"/>
      <c r="Q140" s="34"/>
    </row>
    <row r="141" customFormat="false" ht="18" hidden="false" customHeight="true" outlineLevel="0" collapsed="false">
      <c r="B141" s="32" t="str">
        <f aca="false">IF($D141="","",MAX(B$6:B140)+1)</f>
        <v/>
      </c>
      <c r="C141" s="33"/>
      <c r="D141" s="34"/>
      <c r="E141" s="34"/>
      <c r="F141" s="34"/>
      <c r="G141" s="34"/>
      <c r="H141" s="34"/>
      <c r="I141" s="34"/>
      <c r="J141" s="34"/>
      <c r="K141" s="35"/>
      <c r="L141" s="36"/>
      <c r="M141" s="36"/>
      <c r="N141" s="37" t="str">
        <f aca="false">IF(OR($L141="",$M141=""),"",$M141-$L141)</f>
        <v/>
      </c>
      <c r="O141" s="38" t="str">
        <f aca="true">IF($D141="","",IF($L141="","Expected",IF($M141="",IF(AND(ISNUMBER($C141),$C141&lt;TODAY()),"Not signed out","On site"),"Signed out")))</f>
        <v/>
      </c>
      <c r="P141" s="39"/>
      <c r="Q141" s="34"/>
    </row>
    <row r="142" customFormat="false" ht="18" hidden="false" customHeight="true" outlineLevel="0" collapsed="false">
      <c r="B142" s="32" t="str">
        <f aca="false">IF($D142="","",MAX(B$6:B141)+1)</f>
        <v/>
      </c>
      <c r="C142" s="33"/>
      <c r="D142" s="34"/>
      <c r="E142" s="34"/>
      <c r="F142" s="34"/>
      <c r="G142" s="34"/>
      <c r="H142" s="34"/>
      <c r="I142" s="34"/>
      <c r="J142" s="34"/>
      <c r="K142" s="35"/>
      <c r="L142" s="36"/>
      <c r="M142" s="36"/>
      <c r="N142" s="37" t="str">
        <f aca="false">IF(OR($L142="",$M142=""),"",$M142-$L142)</f>
        <v/>
      </c>
      <c r="O142" s="38" t="str">
        <f aca="true">IF($D142="","",IF($L142="","Expected",IF($M142="",IF(AND(ISNUMBER($C142),$C142&lt;TODAY()),"Not signed out","On site"),"Signed out")))</f>
        <v/>
      </c>
      <c r="P142" s="39"/>
      <c r="Q142" s="34"/>
    </row>
    <row r="143" customFormat="false" ht="18" hidden="false" customHeight="true" outlineLevel="0" collapsed="false">
      <c r="B143" s="32" t="str">
        <f aca="false">IF($D143="","",MAX(B$6:B142)+1)</f>
        <v/>
      </c>
      <c r="C143" s="33"/>
      <c r="D143" s="34"/>
      <c r="E143" s="34"/>
      <c r="F143" s="34"/>
      <c r="G143" s="34"/>
      <c r="H143" s="34"/>
      <c r="I143" s="34"/>
      <c r="J143" s="34"/>
      <c r="K143" s="35"/>
      <c r="L143" s="36"/>
      <c r="M143" s="36"/>
      <c r="N143" s="37" t="str">
        <f aca="false">IF(OR($L143="",$M143=""),"",$M143-$L143)</f>
        <v/>
      </c>
      <c r="O143" s="38" t="str">
        <f aca="true">IF($D143="","",IF($L143="","Expected",IF($M143="",IF(AND(ISNUMBER($C143),$C143&lt;TODAY()),"Not signed out","On site"),"Signed out")))</f>
        <v/>
      </c>
      <c r="P143" s="39"/>
      <c r="Q143" s="34"/>
    </row>
    <row r="144" customFormat="false" ht="18" hidden="false" customHeight="true" outlineLevel="0" collapsed="false">
      <c r="B144" s="32" t="str">
        <f aca="false">IF($D144="","",MAX(B$6:B143)+1)</f>
        <v/>
      </c>
      <c r="C144" s="33"/>
      <c r="D144" s="34"/>
      <c r="E144" s="34"/>
      <c r="F144" s="34"/>
      <c r="G144" s="34"/>
      <c r="H144" s="34"/>
      <c r="I144" s="34"/>
      <c r="J144" s="34"/>
      <c r="K144" s="35"/>
      <c r="L144" s="36"/>
      <c r="M144" s="36"/>
      <c r="N144" s="37" t="str">
        <f aca="false">IF(OR($L144="",$M144=""),"",$M144-$L144)</f>
        <v/>
      </c>
      <c r="O144" s="38" t="str">
        <f aca="true">IF($D144="","",IF($L144="","Expected",IF($M144="",IF(AND(ISNUMBER($C144),$C144&lt;TODAY()),"Not signed out","On site"),"Signed out")))</f>
        <v/>
      </c>
      <c r="P144" s="39"/>
      <c r="Q144" s="34"/>
    </row>
    <row r="145" customFormat="false" ht="18" hidden="false" customHeight="true" outlineLevel="0" collapsed="false">
      <c r="B145" s="32" t="str">
        <f aca="false">IF($D145="","",MAX(B$6:B144)+1)</f>
        <v/>
      </c>
      <c r="C145" s="33"/>
      <c r="D145" s="34"/>
      <c r="E145" s="34"/>
      <c r="F145" s="34"/>
      <c r="G145" s="34"/>
      <c r="H145" s="34"/>
      <c r="I145" s="34"/>
      <c r="J145" s="34"/>
      <c r="K145" s="35"/>
      <c r="L145" s="36"/>
      <c r="M145" s="36"/>
      <c r="N145" s="37" t="str">
        <f aca="false">IF(OR($L145="",$M145=""),"",$M145-$L145)</f>
        <v/>
      </c>
      <c r="O145" s="38" t="str">
        <f aca="true">IF($D145="","",IF($L145="","Expected",IF($M145="",IF(AND(ISNUMBER($C145),$C145&lt;TODAY()),"Not signed out","On site"),"Signed out")))</f>
        <v/>
      </c>
      <c r="P145" s="39"/>
      <c r="Q145" s="34"/>
    </row>
    <row r="146" customFormat="false" ht="18" hidden="false" customHeight="true" outlineLevel="0" collapsed="false">
      <c r="B146" s="32" t="str">
        <f aca="false">IF($D146="","",MAX(B$6:B145)+1)</f>
        <v/>
      </c>
      <c r="C146" s="33"/>
      <c r="D146" s="34"/>
      <c r="E146" s="34"/>
      <c r="F146" s="34"/>
      <c r="G146" s="34"/>
      <c r="H146" s="34"/>
      <c r="I146" s="34"/>
      <c r="J146" s="34"/>
      <c r="K146" s="35"/>
      <c r="L146" s="36"/>
      <c r="M146" s="36"/>
      <c r="N146" s="37" t="str">
        <f aca="false">IF(OR($L146="",$M146=""),"",$M146-$L146)</f>
        <v/>
      </c>
      <c r="O146" s="38" t="str">
        <f aca="true">IF($D146="","",IF($L146="","Expected",IF($M146="",IF(AND(ISNUMBER($C146),$C146&lt;TODAY()),"Not signed out","On site"),"Signed out")))</f>
        <v/>
      </c>
      <c r="P146" s="39"/>
      <c r="Q146" s="34"/>
    </row>
    <row r="147" customFormat="false" ht="18" hidden="false" customHeight="true" outlineLevel="0" collapsed="false">
      <c r="B147" s="32" t="str">
        <f aca="false">IF($D147="","",MAX(B$6:B146)+1)</f>
        <v/>
      </c>
      <c r="C147" s="33"/>
      <c r="D147" s="34"/>
      <c r="E147" s="34"/>
      <c r="F147" s="34"/>
      <c r="G147" s="34"/>
      <c r="H147" s="34"/>
      <c r="I147" s="34"/>
      <c r="J147" s="34"/>
      <c r="K147" s="35"/>
      <c r="L147" s="36"/>
      <c r="M147" s="36"/>
      <c r="N147" s="37" t="str">
        <f aca="false">IF(OR($L147="",$M147=""),"",$M147-$L147)</f>
        <v/>
      </c>
      <c r="O147" s="38" t="str">
        <f aca="true">IF($D147="","",IF($L147="","Expected",IF($M147="",IF(AND(ISNUMBER($C147),$C147&lt;TODAY()),"Not signed out","On site"),"Signed out")))</f>
        <v/>
      </c>
      <c r="P147" s="39"/>
      <c r="Q147" s="34"/>
    </row>
    <row r="148" customFormat="false" ht="18" hidden="false" customHeight="true" outlineLevel="0" collapsed="false">
      <c r="B148" s="32" t="str">
        <f aca="false">IF($D148="","",MAX(B$6:B147)+1)</f>
        <v/>
      </c>
      <c r="C148" s="33"/>
      <c r="D148" s="34"/>
      <c r="E148" s="34"/>
      <c r="F148" s="34"/>
      <c r="G148" s="34"/>
      <c r="H148" s="34"/>
      <c r="I148" s="34"/>
      <c r="J148" s="34"/>
      <c r="K148" s="35"/>
      <c r="L148" s="36"/>
      <c r="M148" s="36"/>
      <c r="N148" s="37" t="str">
        <f aca="false">IF(OR($L148="",$M148=""),"",$M148-$L148)</f>
        <v/>
      </c>
      <c r="O148" s="38" t="str">
        <f aca="true">IF($D148="","",IF($L148="","Expected",IF($M148="",IF(AND(ISNUMBER($C148),$C148&lt;TODAY()),"Not signed out","On site"),"Signed out")))</f>
        <v/>
      </c>
      <c r="P148" s="39"/>
      <c r="Q148" s="34"/>
    </row>
    <row r="149" customFormat="false" ht="18" hidden="false" customHeight="true" outlineLevel="0" collapsed="false">
      <c r="B149" s="32" t="str">
        <f aca="false">IF($D149="","",MAX(B$6:B148)+1)</f>
        <v/>
      </c>
      <c r="C149" s="33"/>
      <c r="D149" s="34"/>
      <c r="E149" s="34"/>
      <c r="F149" s="34"/>
      <c r="G149" s="34"/>
      <c r="H149" s="34"/>
      <c r="I149" s="34"/>
      <c r="J149" s="34"/>
      <c r="K149" s="35"/>
      <c r="L149" s="36"/>
      <c r="M149" s="36"/>
      <c r="N149" s="37" t="str">
        <f aca="false">IF(OR($L149="",$M149=""),"",$M149-$L149)</f>
        <v/>
      </c>
      <c r="O149" s="38" t="str">
        <f aca="true">IF($D149="","",IF($L149="","Expected",IF($M149="",IF(AND(ISNUMBER($C149),$C149&lt;TODAY()),"Not signed out","On site"),"Signed out")))</f>
        <v/>
      </c>
      <c r="P149" s="39"/>
      <c r="Q149" s="34"/>
    </row>
    <row r="150" customFormat="false" ht="18" hidden="false" customHeight="true" outlineLevel="0" collapsed="false">
      <c r="B150" s="32" t="str">
        <f aca="false">IF($D150="","",MAX(B$6:B149)+1)</f>
        <v/>
      </c>
      <c r="C150" s="33"/>
      <c r="D150" s="34"/>
      <c r="E150" s="34"/>
      <c r="F150" s="34"/>
      <c r="G150" s="34"/>
      <c r="H150" s="34"/>
      <c r="I150" s="34"/>
      <c r="J150" s="34"/>
      <c r="K150" s="35"/>
      <c r="L150" s="36"/>
      <c r="M150" s="36"/>
      <c r="N150" s="37" t="str">
        <f aca="false">IF(OR($L150="",$M150=""),"",$M150-$L150)</f>
        <v/>
      </c>
      <c r="O150" s="38" t="str">
        <f aca="true">IF($D150="","",IF($L150="","Expected",IF($M150="",IF(AND(ISNUMBER($C150),$C150&lt;TODAY()),"Not signed out","On site"),"Signed out")))</f>
        <v/>
      </c>
      <c r="P150" s="39"/>
      <c r="Q150" s="34"/>
    </row>
    <row r="151" customFormat="false" ht="18" hidden="false" customHeight="true" outlineLevel="0" collapsed="false">
      <c r="B151" s="32" t="str">
        <f aca="false">IF($D151="","",MAX(B$6:B150)+1)</f>
        <v/>
      </c>
      <c r="C151" s="33"/>
      <c r="D151" s="34"/>
      <c r="E151" s="34"/>
      <c r="F151" s="34"/>
      <c r="G151" s="34"/>
      <c r="H151" s="34"/>
      <c r="I151" s="34"/>
      <c r="J151" s="34"/>
      <c r="K151" s="35"/>
      <c r="L151" s="36"/>
      <c r="M151" s="36"/>
      <c r="N151" s="37" t="str">
        <f aca="false">IF(OR($L151="",$M151=""),"",$M151-$L151)</f>
        <v/>
      </c>
      <c r="O151" s="38" t="str">
        <f aca="true">IF($D151="","",IF($L151="","Expected",IF($M151="",IF(AND(ISNUMBER($C151),$C151&lt;TODAY()),"Not signed out","On site"),"Signed out")))</f>
        <v/>
      </c>
      <c r="P151" s="39"/>
      <c r="Q151" s="34"/>
    </row>
    <row r="152" customFormat="false" ht="18" hidden="false" customHeight="true" outlineLevel="0" collapsed="false">
      <c r="B152" s="32" t="str">
        <f aca="false">IF($D152="","",MAX(B$6:B151)+1)</f>
        <v/>
      </c>
      <c r="C152" s="33"/>
      <c r="D152" s="34"/>
      <c r="E152" s="34"/>
      <c r="F152" s="34"/>
      <c r="G152" s="34"/>
      <c r="H152" s="34"/>
      <c r="I152" s="34"/>
      <c r="J152" s="34"/>
      <c r="K152" s="35"/>
      <c r="L152" s="36"/>
      <c r="M152" s="36"/>
      <c r="N152" s="37" t="str">
        <f aca="false">IF(OR($L152="",$M152=""),"",$M152-$L152)</f>
        <v/>
      </c>
      <c r="O152" s="38" t="str">
        <f aca="true">IF($D152="","",IF($L152="","Expected",IF($M152="",IF(AND(ISNUMBER($C152),$C152&lt;TODAY()),"Not signed out","On site"),"Signed out")))</f>
        <v/>
      </c>
      <c r="P152" s="39"/>
      <c r="Q152" s="34"/>
    </row>
    <row r="153" customFormat="false" ht="18" hidden="false" customHeight="true" outlineLevel="0" collapsed="false">
      <c r="B153" s="32" t="str">
        <f aca="false">IF($D153="","",MAX(B$6:B152)+1)</f>
        <v/>
      </c>
      <c r="C153" s="33"/>
      <c r="D153" s="34"/>
      <c r="E153" s="34"/>
      <c r="F153" s="34"/>
      <c r="G153" s="34"/>
      <c r="H153" s="34"/>
      <c r="I153" s="34"/>
      <c r="J153" s="34"/>
      <c r="K153" s="35"/>
      <c r="L153" s="36"/>
      <c r="M153" s="36"/>
      <c r="N153" s="37" t="str">
        <f aca="false">IF(OR($L153="",$M153=""),"",$M153-$L153)</f>
        <v/>
      </c>
      <c r="O153" s="38" t="str">
        <f aca="true">IF($D153="","",IF($L153="","Expected",IF($M153="",IF(AND(ISNUMBER($C153),$C153&lt;TODAY()),"Not signed out","On site"),"Signed out")))</f>
        <v/>
      </c>
      <c r="P153" s="39"/>
      <c r="Q153" s="34"/>
    </row>
    <row r="154" customFormat="false" ht="18" hidden="false" customHeight="true" outlineLevel="0" collapsed="false">
      <c r="B154" s="32" t="str">
        <f aca="false">IF($D154="","",MAX(B$6:B153)+1)</f>
        <v/>
      </c>
      <c r="C154" s="33"/>
      <c r="D154" s="34"/>
      <c r="E154" s="34"/>
      <c r="F154" s="34"/>
      <c r="G154" s="34"/>
      <c r="H154" s="34"/>
      <c r="I154" s="34"/>
      <c r="J154" s="34"/>
      <c r="K154" s="35"/>
      <c r="L154" s="36"/>
      <c r="M154" s="36"/>
      <c r="N154" s="37" t="str">
        <f aca="false">IF(OR($L154="",$M154=""),"",$M154-$L154)</f>
        <v/>
      </c>
      <c r="O154" s="38" t="str">
        <f aca="true">IF($D154="","",IF($L154="","Expected",IF($M154="",IF(AND(ISNUMBER($C154),$C154&lt;TODAY()),"Not signed out","On site"),"Signed out")))</f>
        <v/>
      </c>
      <c r="P154" s="39"/>
      <c r="Q154" s="34"/>
    </row>
    <row r="155" customFormat="false" ht="18" hidden="false" customHeight="true" outlineLevel="0" collapsed="false">
      <c r="B155" s="32" t="str">
        <f aca="false">IF($D155="","",MAX(B$6:B154)+1)</f>
        <v/>
      </c>
      <c r="C155" s="33"/>
      <c r="D155" s="34"/>
      <c r="E155" s="34"/>
      <c r="F155" s="34"/>
      <c r="G155" s="34"/>
      <c r="H155" s="34"/>
      <c r="I155" s="34"/>
      <c r="J155" s="34"/>
      <c r="K155" s="35"/>
      <c r="L155" s="36"/>
      <c r="M155" s="36"/>
      <c r="N155" s="37" t="str">
        <f aca="false">IF(OR($L155="",$M155=""),"",$M155-$L155)</f>
        <v/>
      </c>
      <c r="O155" s="38" t="str">
        <f aca="true">IF($D155="","",IF($L155="","Expected",IF($M155="",IF(AND(ISNUMBER($C155),$C155&lt;TODAY()),"Not signed out","On site"),"Signed out")))</f>
        <v/>
      </c>
      <c r="P155" s="39"/>
      <c r="Q155" s="34"/>
    </row>
    <row r="156" customFormat="false" ht="18" hidden="false" customHeight="true" outlineLevel="0" collapsed="false">
      <c r="B156" s="32" t="str">
        <f aca="false">IF($D156="","",MAX(B$6:B155)+1)</f>
        <v/>
      </c>
      <c r="C156" s="33"/>
      <c r="D156" s="34"/>
      <c r="E156" s="34"/>
      <c r="F156" s="34"/>
      <c r="G156" s="34"/>
      <c r="H156" s="34"/>
      <c r="I156" s="34"/>
      <c r="J156" s="34"/>
      <c r="K156" s="35"/>
      <c r="L156" s="36"/>
      <c r="M156" s="36"/>
      <c r="N156" s="37" t="str">
        <f aca="false">IF(OR($L156="",$M156=""),"",$M156-$L156)</f>
        <v/>
      </c>
      <c r="O156" s="38" t="str">
        <f aca="true">IF($D156="","",IF($L156="","Expected",IF($M156="",IF(AND(ISNUMBER($C156),$C156&lt;TODAY()),"Not signed out","On site"),"Signed out")))</f>
        <v/>
      </c>
      <c r="P156" s="39"/>
      <c r="Q156" s="34"/>
    </row>
    <row r="157" customFormat="false" ht="18" hidden="false" customHeight="true" outlineLevel="0" collapsed="false">
      <c r="B157" s="32" t="str">
        <f aca="false">IF($D157="","",MAX(B$6:B156)+1)</f>
        <v/>
      </c>
      <c r="C157" s="33"/>
      <c r="D157" s="34"/>
      <c r="E157" s="34"/>
      <c r="F157" s="34"/>
      <c r="G157" s="34"/>
      <c r="H157" s="34"/>
      <c r="I157" s="34"/>
      <c r="J157" s="34"/>
      <c r="K157" s="35"/>
      <c r="L157" s="36"/>
      <c r="M157" s="36"/>
      <c r="N157" s="37" t="str">
        <f aca="false">IF(OR($L157="",$M157=""),"",$M157-$L157)</f>
        <v/>
      </c>
      <c r="O157" s="38" t="str">
        <f aca="true">IF($D157="","",IF($L157="","Expected",IF($M157="",IF(AND(ISNUMBER($C157),$C157&lt;TODAY()),"Not signed out","On site"),"Signed out")))</f>
        <v/>
      </c>
      <c r="P157" s="39"/>
      <c r="Q157" s="34"/>
    </row>
    <row r="158" customFormat="false" ht="18" hidden="false" customHeight="true" outlineLevel="0" collapsed="false">
      <c r="B158" s="32" t="str">
        <f aca="false">IF($D158="","",MAX(B$6:B157)+1)</f>
        <v/>
      </c>
      <c r="C158" s="33"/>
      <c r="D158" s="34"/>
      <c r="E158" s="34"/>
      <c r="F158" s="34"/>
      <c r="G158" s="34"/>
      <c r="H158" s="34"/>
      <c r="I158" s="34"/>
      <c r="J158" s="34"/>
      <c r="K158" s="35"/>
      <c r="L158" s="36"/>
      <c r="M158" s="36"/>
      <c r="N158" s="37" t="str">
        <f aca="false">IF(OR($L158="",$M158=""),"",$M158-$L158)</f>
        <v/>
      </c>
      <c r="O158" s="38" t="str">
        <f aca="true">IF($D158="","",IF($L158="","Expected",IF($M158="",IF(AND(ISNUMBER($C158),$C158&lt;TODAY()),"Not signed out","On site"),"Signed out")))</f>
        <v/>
      </c>
      <c r="P158" s="39"/>
      <c r="Q158" s="34"/>
    </row>
    <row r="159" customFormat="false" ht="18" hidden="false" customHeight="true" outlineLevel="0" collapsed="false">
      <c r="B159" s="32" t="str">
        <f aca="false">IF($D159="","",MAX(B$6:B158)+1)</f>
        <v/>
      </c>
      <c r="C159" s="33"/>
      <c r="D159" s="34"/>
      <c r="E159" s="34"/>
      <c r="F159" s="34"/>
      <c r="G159" s="34"/>
      <c r="H159" s="34"/>
      <c r="I159" s="34"/>
      <c r="J159" s="34"/>
      <c r="K159" s="35"/>
      <c r="L159" s="36"/>
      <c r="M159" s="36"/>
      <c r="N159" s="37" t="str">
        <f aca="false">IF(OR($L159="",$M159=""),"",$M159-$L159)</f>
        <v/>
      </c>
      <c r="O159" s="38" t="str">
        <f aca="true">IF($D159="","",IF($L159="","Expected",IF($M159="",IF(AND(ISNUMBER($C159),$C159&lt;TODAY()),"Not signed out","On site"),"Signed out")))</f>
        <v/>
      </c>
      <c r="P159" s="39"/>
      <c r="Q159" s="34"/>
    </row>
    <row r="160" customFormat="false" ht="18" hidden="false" customHeight="true" outlineLevel="0" collapsed="false">
      <c r="B160" s="32" t="str">
        <f aca="false">IF($D160="","",MAX(B$6:B159)+1)</f>
        <v/>
      </c>
      <c r="C160" s="33"/>
      <c r="D160" s="34"/>
      <c r="E160" s="34"/>
      <c r="F160" s="34"/>
      <c r="G160" s="34"/>
      <c r="H160" s="34"/>
      <c r="I160" s="34"/>
      <c r="J160" s="34"/>
      <c r="K160" s="35"/>
      <c r="L160" s="36"/>
      <c r="M160" s="36"/>
      <c r="N160" s="37" t="str">
        <f aca="false">IF(OR($L160="",$M160=""),"",$M160-$L160)</f>
        <v/>
      </c>
      <c r="O160" s="38" t="str">
        <f aca="true">IF($D160="","",IF($L160="","Expected",IF($M160="",IF(AND(ISNUMBER($C160),$C160&lt;TODAY()),"Not signed out","On site"),"Signed out")))</f>
        <v/>
      </c>
      <c r="P160" s="39"/>
      <c r="Q160" s="34"/>
    </row>
    <row r="161" customFormat="false" ht="18" hidden="false" customHeight="true" outlineLevel="0" collapsed="false">
      <c r="B161" s="32" t="str">
        <f aca="false">IF($D161="","",MAX(B$6:B160)+1)</f>
        <v/>
      </c>
      <c r="C161" s="33"/>
      <c r="D161" s="34"/>
      <c r="E161" s="34"/>
      <c r="F161" s="34"/>
      <c r="G161" s="34"/>
      <c r="H161" s="34"/>
      <c r="I161" s="34"/>
      <c r="J161" s="34"/>
      <c r="K161" s="35"/>
      <c r="L161" s="36"/>
      <c r="M161" s="36"/>
      <c r="N161" s="37" t="str">
        <f aca="false">IF(OR($L161="",$M161=""),"",$M161-$L161)</f>
        <v/>
      </c>
      <c r="O161" s="38" t="str">
        <f aca="true">IF($D161="","",IF($L161="","Expected",IF($M161="",IF(AND(ISNUMBER($C161),$C161&lt;TODAY()),"Not signed out","On site"),"Signed out")))</f>
        <v/>
      </c>
      <c r="P161" s="39"/>
      <c r="Q161" s="34"/>
    </row>
    <row r="162" customFormat="false" ht="18" hidden="false" customHeight="true" outlineLevel="0" collapsed="false">
      <c r="B162" s="32" t="str">
        <f aca="false">IF($D162="","",MAX(B$6:B161)+1)</f>
        <v/>
      </c>
      <c r="C162" s="33"/>
      <c r="D162" s="34"/>
      <c r="E162" s="34"/>
      <c r="F162" s="34"/>
      <c r="G162" s="34"/>
      <c r="H162" s="34"/>
      <c r="I162" s="34"/>
      <c r="J162" s="34"/>
      <c r="K162" s="35"/>
      <c r="L162" s="36"/>
      <c r="M162" s="36"/>
      <c r="N162" s="37" t="str">
        <f aca="false">IF(OR($L162="",$M162=""),"",$M162-$L162)</f>
        <v/>
      </c>
      <c r="O162" s="38" t="str">
        <f aca="true">IF($D162="","",IF($L162="","Expected",IF($M162="",IF(AND(ISNUMBER($C162),$C162&lt;TODAY()),"Not signed out","On site"),"Signed out")))</f>
        <v/>
      </c>
      <c r="P162" s="39"/>
      <c r="Q162" s="34"/>
    </row>
    <row r="163" customFormat="false" ht="18" hidden="false" customHeight="true" outlineLevel="0" collapsed="false">
      <c r="B163" s="32" t="str">
        <f aca="false">IF($D163="","",MAX(B$6:B162)+1)</f>
        <v/>
      </c>
      <c r="C163" s="33"/>
      <c r="D163" s="34"/>
      <c r="E163" s="34"/>
      <c r="F163" s="34"/>
      <c r="G163" s="34"/>
      <c r="H163" s="34"/>
      <c r="I163" s="34"/>
      <c r="J163" s="34"/>
      <c r="K163" s="35"/>
      <c r="L163" s="36"/>
      <c r="M163" s="36"/>
      <c r="N163" s="37" t="str">
        <f aca="false">IF(OR($L163="",$M163=""),"",$M163-$L163)</f>
        <v/>
      </c>
      <c r="O163" s="38" t="str">
        <f aca="true">IF($D163="","",IF($L163="","Expected",IF($M163="",IF(AND(ISNUMBER($C163),$C163&lt;TODAY()),"Not signed out","On site"),"Signed out")))</f>
        <v/>
      </c>
      <c r="P163" s="39"/>
      <c r="Q163" s="34"/>
    </row>
    <row r="164" customFormat="false" ht="18" hidden="false" customHeight="true" outlineLevel="0" collapsed="false">
      <c r="B164" s="32" t="str">
        <f aca="false">IF($D164="","",MAX(B$6:B163)+1)</f>
        <v/>
      </c>
      <c r="C164" s="33"/>
      <c r="D164" s="34"/>
      <c r="E164" s="34"/>
      <c r="F164" s="34"/>
      <c r="G164" s="34"/>
      <c r="H164" s="34"/>
      <c r="I164" s="34"/>
      <c r="J164" s="34"/>
      <c r="K164" s="35"/>
      <c r="L164" s="36"/>
      <c r="M164" s="36"/>
      <c r="N164" s="37" t="str">
        <f aca="false">IF(OR($L164="",$M164=""),"",$M164-$L164)</f>
        <v/>
      </c>
      <c r="O164" s="38" t="str">
        <f aca="true">IF($D164="","",IF($L164="","Expected",IF($M164="",IF(AND(ISNUMBER($C164),$C164&lt;TODAY()),"Not signed out","On site"),"Signed out")))</f>
        <v/>
      </c>
      <c r="P164" s="39"/>
      <c r="Q164" s="34"/>
    </row>
    <row r="165" customFormat="false" ht="18" hidden="false" customHeight="true" outlineLevel="0" collapsed="false">
      <c r="B165" s="32" t="str">
        <f aca="false">IF($D165="","",MAX(B$6:B164)+1)</f>
        <v/>
      </c>
      <c r="C165" s="33"/>
      <c r="D165" s="34"/>
      <c r="E165" s="34"/>
      <c r="F165" s="34"/>
      <c r="G165" s="34"/>
      <c r="H165" s="34"/>
      <c r="I165" s="34"/>
      <c r="J165" s="34"/>
      <c r="K165" s="35"/>
      <c r="L165" s="36"/>
      <c r="M165" s="36"/>
      <c r="N165" s="37" t="str">
        <f aca="false">IF(OR($L165="",$M165=""),"",$M165-$L165)</f>
        <v/>
      </c>
      <c r="O165" s="38" t="str">
        <f aca="true">IF($D165="","",IF($L165="","Expected",IF($M165="",IF(AND(ISNUMBER($C165),$C165&lt;TODAY()),"Not signed out","On site"),"Signed out")))</f>
        <v/>
      </c>
      <c r="P165" s="39"/>
      <c r="Q165" s="34"/>
    </row>
    <row r="166" customFormat="false" ht="18" hidden="false" customHeight="true" outlineLevel="0" collapsed="false">
      <c r="B166" s="32" t="str">
        <f aca="false">IF($D166="","",MAX(B$6:B165)+1)</f>
        <v/>
      </c>
      <c r="C166" s="33"/>
      <c r="D166" s="34"/>
      <c r="E166" s="34"/>
      <c r="F166" s="34"/>
      <c r="G166" s="34"/>
      <c r="H166" s="34"/>
      <c r="I166" s="34"/>
      <c r="J166" s="34"/>
      <c r="K166" s="35"/>
      <c r="L166" s="36"/>
      <c r="M166" s="36"/>
      <c r="N166" s="37" t="str">
        <f aca="false">IF(OR($L166="",$M166=""),"",$M166-$L166)</f>
        <v/>
      </c>
      <c r="O166" s="38" t="str">
        <f aca="true">IF($D166="","",IF($L166="","Expected",IF($M166="",IF(AND(ISNUMBER($C166),$C166&lt;TODAY()),"Not signed out","On site"),"Signed out")))</f>
        <v/>
      </c>
      <c r="P166" s="39"/>
      <c r="Q166" s="34"/>
    </row>
    <row r="167" customFormat="false" ht="18" hidden="false" customHeight="true" outlineLevel="0" collapsed="false">
      <c r="B167" s="32" t="str">
        <f aca="false">IF($D167="","",MAX(B$6:B166)+1)</f>
        <v/>
      </c>
      <c r="C167" s="33"/>
      <c r="D167" s="34"/>
      <c r="E167" s="34"/>
      <c r="F167" s="34"/>
      <c r="G167" s="34"/>
      <c r="H167" s="34"/>
      <c r="I167" s="34"/>
      <c r="J167" s="34"/>
      <c r="K167" s="35"/>
      <c r="L167" s="36"/>
      <c r="M167" s="36"/>
      <c r="N167" s="37" t="str">
        <f aca="false">IF(OR($L167="",$M167=""),"",$M167-$L167)</f>
        <v/>
      </c>
      <c r="O167" s="38" t="str">
        <f aca="true">IF($D167="","",IF($L167="","Expected",IF($M167="",IF(AND(ISNUMBER($C167),$C167&lt;TODAY()),"Not signed out","On site"),"Signed out")))</f>
        <v/>
      </c>
      <c r="P167" s="39"/>
      <c r="Q167" s="34"/>
    </row>
    <row r="168" customFormat="false" ht="18" hidden="false" customHeight="true" outlineLevel="0" collapsed="false">
      <c r="B168" s="32" t="str">
        <f aca="false">IF($D168="","",MAX(B$6:B167)+1)</f>
        <v/>
      </c>
      <c r="C168" s="33"/>
      <c r="D168" s="34"/>
      <c r="E168" s="34"/>
      <c r="F168" s="34"/>
      <c r="G168" s="34"/>
      <c r="H168" s="34"/>
      <c r="I168" s="34"/>
      <c r="J168" s="34"/>
      <c r="K168" s="35"/>
      <c r="L168" s="36"/>
      <c r="M168" s="36"/>
      <c r="N168" s="37" t="str">
        <f aca="false">IF(OR($L168="",$M168=""),"",$M168-$L168)</f>
        <v/>
      </c>
      <c r="O168" s="38" t="str">
        <f aca="true">IF($D168="","",IF($L168="","Expected",IF($M168="",IF(AND(ISNUMBER($C168),$C168&lt;TODAY()),"Not signed out","On site"),"Signed out")))</f>
        <v/>
      </c>
      <c r="P168" s="39"/>
      <c r="Q168" s="34"/>
    </row>
    <row r="169" customFormat="false" ht="18" hidden="false" customHeight="true" outlineLevel="0" collapsed="false">
      <c r="B169" s="32" t="str">
        <f aca="false">IF($D169="","",MAX(B$6:B168)+1)</f>
        <v/>
      </c>
      <c r="C169" s="33"/>
      <c r="D169" s="34"/>
      <c r="E169" s="34"/>
      <c r="F169" s="34"/>
      <c r="G169" s="34"/>
      <c r="H169" s="34"/>
      <c r="I169" s="34"/>
      <c r="J169" s="34"/>
      <c r="K169" s="35"/>
      <c r="L169" s="36"/>
      <c r="M169" s="36"/>
      <c r="N169" s="37" t="str">
        <f aca="false">IF(OR($L169="",$M169=""),"",$M169-$L169)</f>
        <v/>
      </c>
      <c r="O169" s="38" t="str">
        <f aca="true">IF($D169="","",IF($L169="","Expected",IF($M169="",IF(AND(ISNUMBER($C169),$C169&lt;TODAY()),"Not signed out","On site"),"Signed out")))</f>
        <v/>
      </c>
      <c r="P169" s="39"/>
      <c r="Q169" s="34"/>
    </row>
    <row r="170" customFormat="false" ht="18" hidden="false" customHeight="true" outlineLevel="0" collapsed="false">
      <c r="B170" s="32" t="str">
        <f aca="false">IF($D170="","",MAX(B$6:B169)+1)</f>
        <v/>
      </c>
      <c r="C170" s="33"/>
      <c r="D170" s="34"/>
      <c r="E170" s="34"/>
      <c r="F170" s="34"/>
      <c r="G170" s="34"/>
      <c r="H170" s="34"/>
      <c r="I170" s="34"/>
      <c r="J170" s="34"/>
      <c r="K170" s="35"/>
      <c r="L170" s="36"/>
      <c r="M170" s="36"/>
      <c r="N170" s="37" t="str">
        <f aca="false">IF(OR($L170="",$M170=""),"",$M170-$L170)</f>
        <v/>
      </c>
      <c r="O170" s="38" t="str">
        <f aca="true">IF($D170="","",IF($L170="","Expected",IF($M170="",IF(AND(ISNUMBER($C170),$C170&lt;TODAY()),"Not signed out","On site"),"Signed out")))</f>
        <v/>
      </c>
      <c r="P170" s="39"/>
      <c r="Q170" s="34"/>
    </row>
    <row r="171" customFormat="false" ht="18" hidden="false" customHeight="true" outlineLevel="0" collapsed="false">
      <c r="B171" s="32" t="str">
        <f aca="false">IF($D171="","",MAX(B$6:B170)+1)</f>
        <v/>
      </c>
      <c r="C171" s="33"/>
      <c r="D171" s="34"/>
      <c r="E171" s="34"/>
      <c r="F171" s="34"/>
      <c r="G171" s="34"/>
      <c r="H171" s="34"/>
      <c r="I171" s="34"/>
      <c r="J171" s="34"/>
      <c r="K171" s="35"/>
      <c r="L171" s="36"/>
      <c r="M171" s="36"/>
      <c r="N171" s="37" t="str">
        <f aca="false">IF(OR($L171="",$M171=""),"",$M171-$L171)</f>
        <v/>
      </c>
      <c r="O171" s="38" t="str">
        <f aca="true">IF($D171="","",IF($L171="","Expected",IF($M171="",IF(AND(ISNUMBER($C171),$C171&lt;TODAY()),"Not signed out","On site"),"Signed out")))</f>
        <v/>
      </c>
      <c r="P171" s="39"/>
      <c r="Q171" s="34"/>
    </row>
    <row r="172" customFormat="false" ht="18" hidden="false" customHeight="true" outlineLevel="0" collapsed="false">
      <c r="B172" s="32" t="str">
        <f aca="false">IF($D172="","",MAX(B$6:B171)+1)</f>
        <v/>
      </c>
      <c r="C172" s="33"/>
      <c r="D172" s="34"/>
      <c r="E172" s="34"/>
      <c r="F172" s="34"/>
      <c r="G172" s="34"/>
      <c r="H172" s="34"/>
      <c r="I172" s="34"/>
      <c r="J172" s="34"/>
      <c r="K172" s="35"/>
      <c r="L172" s="36"/>
      <c r="M172" s="36"/>
      <c r="N172" s="37" t="str">
        <f aca="false">IF(OR($L172="",$M172=""),"",$M172-$L172)</f>
        <v/>
      </c>
      <c r="O172" s="38" t="str">
        <f aca="true">IF($D172="","",IF($L172="","Expected",IF($M172="",IF(AND(ISNUMBER($C172),$C172&lt;TODAY()),"Not signed out","On site"),"Signed out")))</f>
        <v/>
      </c>
      <c r="P172" s="39"/>
      <c r="Q172" s="34"/>
    </row>
    <row r="173" customFormat="false" ht="18" hidden="false" customHeight="true" outlineLevel="0" collapsed="false">
      <c r="B173" s="32" t="str">
        <f aca="false">IF($D173="","",MAX(B$6:B172)+1)</f>
        <v/>
      </c>
      <c r="C173" s="33"/>
      <c r="D173" s="34"/>
      <c r="E173" s="34"/>
      <c r="F173" s="34"/>
      <c r="G173" s="34"/>
      <c r="H173" s="34"/>
      <c r="I173" s="34"/>
      <c r="J173" s="34"/>
      <c r="K173" s="35"/>
      <c r="L173" s="36"/>
      <c r="M173" s="36"/>
      <c r="N173" s="37" t="str">
        <f aca="false">IF(OR($L173="",$M173=""),"",$M173-$L173)</f>
        <v/>
      </c>
      <c r="O173" s="38" t="str">
        <f aca="true">IF($D173="","",IF($L173="","Expected",IF($M173="",IF(AND(ISNUMBER($C173),$C173&lt;TODAY()),"Not signed out","On site"),"Signed out")))</f>
        <v/>
      </c>
      <c r="P173" s="39"/>
      <c r="Q173" s="34"/>
    </row>
    <row r="174" customFormat="false" ht="18" hidden="false" customHeight="true" outlineLevel="0" collapsed="false">
      <c r="B174" s="32" t="str">
        <f aca="false">IF($D174="","",MAX(B$6:B173)+1)</f>
        <v/>
      </c>
      <c r="C174" s="33"/>
      <c r="D174" s="34"/>
      <c r="E174" s="34"/>
      <c r="F174" s="34"/>
      <c r="G174" s="34"/>
      <c r="H174" s="34"/>
      <c r="I174" s="34"/>
      <c r="J174" s="34"/>
      <c r="K174" s="35"/>
      <c r="L174" s="36"/>
      <c r="M174" s="36"/>
      <c r="N174" s="37" t="str">
        <f aca="false">IF(OR($L174="",$M174=""),"",$M174-$L174)</f>
        <v/>
      </c>
      <c r="O174" s="38" t="str">
        <f aca="true">IF($D174="","",IF($L174="","Expected",IF($M174="",IF(AND(ISNUMBER($C174),$C174&lt;TODAY()),"Not signed out","On site"),"Signed out")))</f>
        <v/>
      </c>
      <c r="P174" s="39"/>
      <c r="Q174" s="34"/>
    </row>
    <row r="175" customFormat="false" ht="18" hidden="false" customHeight="true" outlineLevel="0" collapsed="false">
      <c r="B175" s="32" t="str">
        <f aca="false">IF($D175="","",MAX(B$6:B174)+1)</f>
        <v/>
      </c>
      <c r="C175" s="33"/>
      <c r="D175" s="34"/>
      <c r="E175" s="34"/>
      <c r="F175" s="34"/>
      <c r="G175" s="34"/>
      <c r="H175" s="34"/>
      <c r="I175" s="34"/>
      <c r="J175" s="34"/>
      <c r="K175" s="35"/>
      <c r="L175" s="36"/>
      <c r="M175" s="36"/>
      <c r="N175" s="37" t="str">
        <f aca="false">IF(OR($L175="",$M175=""),"",$M175-$L175)</f>
        <v/>
      </c>
      <c r="O175" s="38" t="str">
        <f aca="true">IF($D175="","",IF($L175="","Expected",IF($M175="",IF(AND(ISNUMBER($C175),$C175&lt;TODAY()),"Not signed out","On site"),"Signed out")))</f>
        <v/>
      </c>
      <c r="P175" s="39"/>
      <c r="Q175" s="34"/>
    </row>
    <row r="176" customFormat="false" ht="18" hidden="false" customHeight="true" outlineLevel="0" collapsed="false">
      <c r="B176" s="32" t="str">
        <f aca="false">IF($D176="","",MAX(B$6:B175)+1)</f>
        <v/>
      </c>
      <c r="C176" s="33"/>
      <c r="D176" s="34"/>
      <c r="E176" s="34"/>
      <c r="F176" s="34"/>
      <c r="G176" s="34"/>
      <c r="H176" s="34"/>
      <c r="I176" s="34"/>
      <c r="J176" s="34"/>
      <c r="K176" s="35"/>
      <c r="L176" s="36"/>
      <c r="M176" s="36"/>
      <c r="N176" s="37" t="str">
        <f aca="false">IF(OR($L176="",$M176=""),"",$M176-$L176)</f>
        <v/>
      </c>
      <c r="O176" s="38" t="str">
        <f aca="true">IF($D176="","",IF($L176="","Expected",IF($M176="",IF(AND(ISNUMBER($C176),$C176&lt;TODAY()),"Not signed out","On site"),"Signed out")))</f>
        <v/>
      </c>
      <c r="P176" s="39"/>
      <c r="Q176" s="34"/>
    </row>
    <row r="177" customFormat="false" ht="18" hidden="false" customHeight="true" outlineLevel="0" collapsed="false">
      <c r="B177" s="32" t="str">
        <f aca="false">IF($D177="","",MAX(B$6:B176)+1)</f>
        <v/>
      </c>
      <c r="C177" s="33"/>
      <c r="D177" s="34"/>
      <c r="E177" s="34"/>
      <c r="F177" s="34"/>
      <c r="G177" s="34"/>
      <c r="H177" s="34"/>
      <c r="I177" s="34"/>
      <c r="J177" s="34"/>
      <c r="K177" s="35"/>
      <c r="L177" s="36"/>
      <c r="M177" s="36"/>
      <c r="N177" s="37" t="str">
        <f aca="false">IF(OR($L177="",$M177=""),"",$M177-$L177)</f>
        <v/>
      </c>
      <c r="O177" s="38" t="str">
        <f aca="true">IF($D177="","",IF($L177="","Expected",IF($M177="",IF(AND(ISNUMBER($C177),$C177&lt;TODAY()),"Not signed out","On site"),"Signed out")))</f>
        <v/>
      </c>
      <c r="P177" s="39"/>
      <c r="Q177" s="34"/>
    </row>
    <row r="178" customFormat="false" ht="18" hidden="false" customHeight="true" outlineLevel="0" collapsed="false">
      <c r="B178" s="32" t="str">
        <f aca="false">IF($D178="","",MAX(B$6:B177)+1)</f>
        <v/>
      </c>
      <c r="C178" s="33"/>
      <c r="D178" s="34"/>
      <c r="E178" s="34"/>
      <c r="F178" s="34"/>
      <c r="G178" s="34"/>
      <c r="H178" s="34"/>
      <c r="I178" s="34"/>
      <c r="J178" s="34"/>
      <c r="K178" s="35"/>
      <c r="L178" s="36"/>
      <c r="M178" s="36"/>
      <c r="N178" s="37" t="str">
        <f aca="false">IF(OR($L178="",$M178=""),"",$M178-$L178)</f>
        <v/>
      </c>
      <c r="O178" s="38" t="str">
        <f aca="true">IF($D178="","",IF($L178="","Expected",IF($M178="",IF(AND(ISNUMBER($C178),$C178&lt;TODAY()),"Not signed out","On site"),"Signed out")))</f>
        <v/>
      </c>
      <c r="P178" s="39"/>
      <c r="Q178" s="34"/>
    </row>
    <row r="179" customFormat="false" ht="18" hidden="false" customHeight="true" outlineLevel="0" collapsed="false">
      <c r="B179" s="32" t="str">
        <f aca="false">IF($D179="","",MAX(B$6:B178)+1)</f>
        <v/>
      </c>
      <c r="C179" s="33"/>
      <c r="D179" s="34"/>
      <c r="E179" s="34"/>
      <c r="F179" s="34"/>
      <c r="G179" s="34"/>
      <c r="H179" s="34"/>
      <c r="I179" s="34"/>
      <c r="J179" s="34"/>
      <c r="K179" s="35"/>
      <c r="L179" s="36"/>
      <c r="M179" s="36"/>
      <c r="N179" s="37" t="str">
        <f aca="false">IF(OR($L179="",$M179=""),"",$M179-$L179)</f>
        <v/>
      </c>
      <c r="O179" s="38" t="str">
        <f aca="true">IF($D179="","",IF($L179="","Expected",IF($M179="",IF(AND(ISNUMBER($C179),$C179&lt;TODAY()),"Not signed out","On site"),"Signed out")))</f>
        <v/>
      </c>
      <c r="P179" s="39"/>
      <c r="Q179" s="34"/>
    </row>
    <row r="180" customFormat="false" ht="18" hidden="false" customHeight="true" outlineLevel="0" collapsed="false">
      <c r="B180" s="32" t="str">
        <f aca="false">IF($D180="","",MAX(B$6:B179)+1)</f>
        <v/>
      </c>
      <c r="C180" s="33"/>
      <c r="D180" s="34"/>
      <c r="E180" s="34"/>
      <c r="F180" s="34"/>
      <c r="G180" s="34"/>
      <c r="H180" s="34"/>
      <c r="I180" s="34"/>
      <c r="J180" s="34"/>
      <c r="K180" s="35"/>
      <c r="L180" s="36"/>
      <c r="M180" s="36"/>
      <c r="N180" s="37" t="str">
        <f aca="false">IF(OR($L180="",$M180=""),"",$M180-$L180)</f>
        <v/>
      </c>
      <c r="O180" s="38" t="str">
        <f aca="true">IF($D180="","",IF($L180="","Expected",IF($M180="",IF(AND(ISNUMBER($C180),$C180&lt;TODAY()),"Not signed out","On site"),"Signed out")))</f>
        <v/>
      </c>
      <c r="P180" s="39"/>
      <c r="Q180" s="34"/>
    </row>
    <row r="181" customFormat="false" ht="18" hidden="false" customHeight="true" outlineLevel="0" collapsed="false">
      <c r="B181" s="32" t="str">
        <f aca="false">IF($D181="","",MAX(B$6:B180)+1)</f>
        <v/>
      </c>
      <c r="C181" s="33"/>
      <c r="D181" s="34"/>
      <c r="E181" s="34"/>
      <c r="F181" s="34"/>
      <c r="G181" s="34"/>
      <c r="H181" s="34"/>
      <c r="I181" s="34"/>
      <c r="J181" s="34"/>
      <c r="K181" s="35"/>
      <c r="L181" s="36"/>
      <c r="M181" s="36"/>
      <c r="N181" s="37" t="str">
        <f aca="false">IF(OR($L181="",$M181=""),"",$M181-$L181)</f>
        <v/>
      </c>
      <c r="O181" s="38" t="str">
        <f aca="true">IF($D181="","",IF($L181="","Expected",IF($M181="",IF(AND(ISNUMBER($C181),$C181&lt;TODAY()),"Not signed out","On site"),"Signed out")))</f>
        <v/>
      </c>
      <c r="P181" s="39"/>
      <c r="Q181" s="34"/>
    </row>
    <row r="182" customFormat="false" ht="18" hidden="false" customHeight="true" outlineLevel="0" collapsed="false">
      <c r="B182" s="32" t="str">
        <f aca="false">IF($D182="","",MAX(B$6:B181)+1)</f>
        <v/>
      </c>
      <c r="C182" s="33"/>
      <c r="D182" s="34"/>
      <c r="E182" s="34"/>
      <c r="F182" s="34"/>
      <c r="G182" s="34"/>
      <c r="H182" s="34"/>
      <c r="I182" s="34"/>
      <c r="J182" s="34"/>
      <c r="K182" s="35"/>
      <c r="L182" s="36"/>
      <c r="M182" s="36"/>
      <c r="N182" s="37" t="str">
        <f aca="false">IF(OR($L182="",$M182=""),"",$M182-$L182)</f>
        <v/>
      </c>
      <c r="O182" s="38" t="str">
        <f aca="true">IF($D182="","",IF($L182="","Expected",IF($M182="",IF(AND(ISNUMBER($C182),$C182&lt;TODAY()),"Not signed out","On site"),"Signed out")))</f>
        <v/>
      </c>
      <c r="P182" s="39"/>
      <c r="Q182" s="34"/>
    </row>
    <row r="183" customFormat="false" ht="18" hidden="false" customHeight="true" outlineLevel="0" collapsed="false">
      <c r="B183" s="32" t="str">
        <f aca="false">IF($D183="","",MAX(B$6:B182)+1)</f>
        <v/>
      </c>
      <c r="C183" s="33"/>
      <c r="D183" s="34"/>
      <c r="E183" s="34"/>
      <c r="F183" s="34"/>
      <c r="G183" s="34"/>
      <c r="H183" s="34"/>
      <c r="I183" s="34"/>
      <c r="J183" s="34"/>
      <c r="K183" s="35"/>
      <c r="L183" s="36"/>
      <c r="M183" s="36"/>
      <c r="N183" s="37" t="str">
        <f aca="false">IF(OR($L183="",$M183=""),"",$M183-$L183)</f>
        <v/>
      </c>
      <c r="O183" s="38" t="str">
        <f aca="true">IF($D183="","",IF($L183="","Expected",IF($M183="",IF(AND(ISNUMBER($C183),$C183&lt;TODAY()),"Not signed out","On site"),"Signed out")))</f>
        <v/>
      </c>
      <c r="P183" s="39"/>
      <c r="Q183" s="34"/>
    </row>
    <row r="184" customFormat="false" ht="18" hidden="false" customHeight="true" outlineLevel="0" collapsed="false">
      <c r="B184" s="32" t="str">
        <f aca="false">IF($D184="","",MAX(B$6:B183)+1)</f>
        <v/>
      </c>
      <c r="C184" s="33"/>
      <c r="D184" s="34"/>
      <c r="E184" s="34"/>
      <c r="F184" s="34"/>
      <c r="G184" s="34"/>
      <c r="H184" s="34"/>
      <c r="I184" s="34"/>
      <c r="J184" s="34"/>
      <c r="K184" s="35"/>
      <c r="L184" s="36"/>
      <c r="M184" s="36"/>
      <c r="N184" s="37" t="str">
        <f aca="false">IF(OR($L184="",$M184=""),"",$M184-$L184)</f>
        <v/>
      </c>
      <c r="O184" s="38" t="str">
        <f aca="true">IF($D184="","",IF($L184="","Expected",IF($M184="",IF(AND(ISNUMBER($C184),$C184&lt;TODAY()),"Not signed out","On site"),"Signed out")))</f>
        <v/>
      </c>
      <c r="P184" s="39"/>
      <c r="Q184" s="34"/>
    </row>
    <row r="185" customFormat="false" ht="18" hidden="false" customHeight="true" outlineLevel="0" collapsed="false">
      <c r="B185" s="32" t="str">
        <f aca="false">IF($D185="","",MAX(B$6:B184)+1)</f>
        <v/>
      </c>
      <c r="C185" s="33"/>
      <c r="D185" s="34"/>
      <c r="E185" s="34"/>
      <c r="F185" s="34"/>
      <c r="G185" s="34"/>
      <c r="H185" s="34"/>
      <c r="I185" s="34"/>
      <c r="J185" s="34"/>
      <c r="K185" s="35"/>
      <c r="L185" s="36"/>
      <c r="M185" s="36"/>
      <c r="N185" s="37" t="str">
        <f aca="false">IF(OR($L185="",$M185=""),"",$M185-$L185)</f>
        <v/>
      </c>
      <c r="O185" s="38" t="str">
        <f aca="true">IF($D185="","",IF($L185="","Expected",IF($M185="",IF(AND(ISNUMBER($C185),$C185&lt;TODAY()),"Not signed out","On site"),"Signed out")))</f>
        <v/>
      </c>
      <c r="P185" s="39"/>
      <c r="Q185" s="34"/>
    </row>
    <row r="186" customFormat="false" ht="18" hidden="false" customHeight="true" outlineLevel="0" collapsed="false">
      <c r="B186" s="32" t="str">
        <f aca="false">IF($D186="","",MAX(B$6:B185)+1)</f>
        <v/>
      </c>
      <c r="C186" s="33"/>
      <c r="D186" s="34"/>
      <c r="E186" s="34"/>
      <c r="F186" s="34"/>
      <c r="G186" s="34"/>
      <c r="H186" s="34"/>
      <c r="I186" s="34"/>
      <c r="J186" s="34"/>
      <c r="K186" s="35"/>
      <c r="L186" s="36"/>
      <c r="M186" s="36"/>
      <c r="N186" s="37" t="str">
        <f aca="false">IF(OR($L186="",$M186=""),"",$M186-$L186)</f>
        <v/>
      </c>
      <c r="O186" s="38" t="str">
        <f aca="true">IF($D186="","",IF($L186="","Expected",IF($M186="",IF(AND(ISNUMBER($C186),$C186&lt;TODAY()),"Not signed out","On site"),"Signed out")))</f>
        <v/>
      </c>
      <c r="P186" s="39"/>
      <c r="Q186" s="34"/>
    </row>
    <row r="187" customFormat="false" ht="18" hidden="false" customHeight="true" outlineLevel="0" collapsed="false">
      <c r="B187" s="32" t="str">
        <f aca="false">IF($D187="","",MAX(B$6:B186)+1)</f>
        <v/>
      </c>
      <c r="C187" s="33"/>
      <c r="D187" s="34"/>
      <c r="E187" s="34"/>
      <c r="F187" s="34"/>
      <c r="G187" s="34"/>
      <c r="H187" s="34"/>
      <c r="I187" s="34"/>
      <c r="J187" s="34"/>
      <c r="K187" s="35"/>
      <c r="L187" s="36"/>
      <c r="M187" s="36"/>
      <c r="N187" s="37" t="str">
        <f aca="false">IF(OR($L187="",$M187=""),"",$M187-$L187)</f>
        <v/>
      </c>
      <c r="O187" s="38" t="str">
        <f aca="true">IF($D187="","",IF($L187="","Expected",IF($M187="",IF(AND(ISNUMBER($C187),$C187&lt;TODAY()),"Not signed out","On site"),"Signed out")))</f>
        <v/>
      </c>
      <c r="P187" s="39"/>
      <c r="Q187" s="34"/>
    </row>
    <row r="188" customFormat="false" ht="18" hidden="false" customHeight="true" outlineLevel="0" collapsed="false">
      <c r="B188" s="32" t="str">
        <f aca="false">IF($D188="","",MAX(B$6:B187)+1)</f>
        <v/>
      </c>
      <c r="C188" s="33"/>
      <c r="D188" s="34"/>
      <c r="E188" s="34"/>
      <c r="F188" s="34"/>
      <c r="G188" s="34"/>
      <c r="H188" s="34"/>
      <c r="I188" s="34"/>
      <c r="J188" s="34"/>
      <c r="K188" s="35"/>
      <c r="L188" s="36"/>
      <c r="M188" s="36"/>
      <c r="N188" s="37" t="str">
        <f aca="false">IF(OR($L188="",$M188=""),"",$M188-$L188)</f>
        <v/>
      </c>
      <c r="O188" s="38" t="str">
        <f aca="true">IF($D188="","",IF($L188="","Expected",IF($M188="",IF(AND(ISNUMBER($C188),$C188&lt;TODAY()),"Not signed out","On site"),"Signed out")))</f>
        <v/>
      </c>
      <c r="P188" s="39"/>
      <c r="Q188" s="34"/>
    </row>
    <row r="189" customFormat="false" ht="18" hidden="false" customHeight="true" outlineLevel="0" collapsed="false">
      <c r="B189" s="32" t="str">
        <f aca="false">IF($D189="","",MAX(B$6:B188)+1)</f>
        <v/>
      </c>
      <c r="C189" s="33"/>
      <c r="D189" s="34"/>
      <c r="E189" s="34"/>
      <c r="F189" s="34"/>
      <c r="G189" s="34"/>
      <c r="H189" s="34"/>
      <c r="I189" s="34"/>
      <c r="J189" s="34"/>
      <c r="K189" s="35"/>
      <c r="L189" s="36"/>
      <c r="M189" s="36"/>
      <c r="N189" s="37" t="str">
        <f aca="false">IF(OR($L189="",$M189=""),"",$M189-$L189)</f>
        <v/>
      </c>
      <c r="O189" s="38" t="str">
        <f aca="true">IF($D189="","",IF($L189="","Expected",IF($M189="",IF(AND(ISNUMBER($C189),$C189&lt;TODAY()),"Not signed out","On site"),"Signed out")))</f>
        <v/>
      </c>
      <c r="P189" s="39"/>
      <c r="Q189" s="34"/>
    </row>
    <row r="190" customFormat="false" ht="18" hidden="false" customHeight="true" outlineLevel="0" collapsed="false">
      <c r="B190" s="32" t="str">
        <f aca="false">IF($D190="","",MAX(B$6:B189)+1)</f>
        <v/>
      </c>
      <c r="C190" s="33"/>
      <c r="D190" s="34"/>
      <c r="E190" s="34"/>
      <c r="F190" s="34"/>
      <c r="G190" s="34"/>
      <c r="H190" s="34"/>
      <c r="I190" s="34"/>
      <c r="J190" s="34"/>
      <c r="K190" s="35"/>
      <c r="L190" s="36"/>
      <c r="M190" s="36"/>
      <c r="N190" s="37" t="str">
        <f aca="false">IF(OR($L190="",$M190=""),"",$M190-$L190)</f>
        <v/>
      </c>
      <c r="O190" s="38" t="str">
        <f aca="true">IF($D190="","",IF($L190="","Expected",IF($M190="",IF(AND(ISNUMBER($C190),$C190&lt;TODAY()),"Not signed out","On site"),"Signed out")))</f>
        <v/>
      </c>
      <c r="P190" s="39"/>
      <c r="Q190" s="34"/>
    </row>
    <row r="191" customFormat="false" ht="18" hidden="false" customHeight="true" outlineLevel="0" collapsed="false">
      <c r="B191" s="32" t="str">
        <f aca="false">IF($D191="","",MAX(B$6:B190)+1)</f>
        <v/>
      </c>
      <c r="C191" s="33"/>
      <c r="D191" s="34"/>
      <c r="E191" s="34"/>
      <c r="F191" s="34"/>
      <c r="G191" s="34"/>
      <c r="H191" s="34"/>
      <c r="I191" s="34"/>
      <c r="J191" s="34"/>
      <c r="K191" s="35"/>
      <c r="L191" s="36"/>
      <c r="M191" s="36"/>
      <c r="N191" s="37" t="str">
        <f aca="false">IF(OR($L191="",$M191=""),"",$M191-$L191)</f>
        <v/>
      </c>
      <c r="O191" s="38" t="str">
        <f aca="true">IF($D191="","",IF($L191="","Expected",IF($M191="",IF(AND(ISNUMBER($C191),$C191&lt;TODAY()),"Not signed out","On site"),"Signed out")))</f>
        <v/>
      </c>
      <c r="P191" s="39"/>
      <c r="Q191" s="34"/>
    </row>
    <row r="192" customFormat="false" ht="18" hidden="false" customHeight="true" outlineLevel="0" collapsed="false">
      <c r="B192" s="32" t="str">
        <f aca="false">IF($D192="","",MAX(B$6:B191)+1)</f>
        <v/>
      </c>
      <c r="C192" s="33"/>
      <c r="D192" s="34"/>
      <c r="E192" s="34"/>
      <c r="F192" s="34"/>
      <c r="G192" s="34"/>
      <c r="H192" s="34"/>
      <c r="I192" s="34"/>
      <c r="J192" s="34"/>
      <c r="K192" s="35"/>
      <c r="L192" s="36"/>
      <c r="M192" s="36"/>
      <c r="N192" s="37" t="str">
        <f aca="false">IF(OR($L192="",$M192=""),"",$M192-$L192)</f>
        <v/>
      </c>
      <c r="O192" s="38" t="str">
        <f aca="true">IF($D192="","",IF($L192="","Expected",IF($M192="",IF(AND(ISNUMBER($C192),$C192&lt;TODAY()),"Not signed out","On site"),"Signed out")))</f>
        <v/>
      </c>
      <c r="P192" s="39"/>
      <c r="Q192" s="34"/>
    </row>
    <row r="193" customFormat="false" ht="18" hidden="false" customHeight="true" outlineLevel="0" collapsed="false">
      <c r="B193" s="32" t="str">
        <f aca="false">IF($D193="","",MAX(B$6:B192)+1)</f>
        <v/>
      </c>
      <c r="C193" s="33"/>
      <c r="D193" s="34"/>
      <c r="E193" s="34"/>
      <c r="F193" s="34"/>
      <c r="G193" s="34"/>
      <c r="H193" s="34"/>
      <c r="I193" s="34"/>
      <c r="J193" s="34"/>
      <c r="K193" s="35"/>
      <c r="L193" s="36"/>
      <c r="M193" s="36"/>
      <c r="N193" s="37" t="str">
        <f aca="false">IF(OR($L193="",$M193=""),"",$M193-$L193)</f>
        <v/>
      </c>
      <c r="O193" s="38" t="str">
        <f aca="true">IF($D193="","",IF($L193="","Expected",IF($M193="",IF(AND(ISNUMBER($C193),$C193&lt;TODAY()),"Not signed out","On site"),"Signed out")))</f>
        <v/>
      </c>
      <c r="P193" s="39"/>
      <c r="Q193" s="34"/>
    </row>
    <row r="194" customFormat="false" ht="18" hidden="false" customHeight="true" outlineLevel="0" collapsed="false">
      <c r="B194" s="32" t="str">
        <f aca="false">IF($D194="","",MAX(B$6:B193)+1)</f>
        <v/>
      </c>
      <c r="C194" s="33"/>
      <c r="D194" s="34"/>
      <c r="E194" s="34"/>
      <c r="F194" s="34"/>
      <c r="G194" s="34"/>
      <c r="H194" s="34"/>
      <c r="I194" s="34"/>
      <c r="J194" s="34"/>
      <c r="K194" s="35"/>
      <c r="L194" s="36"/>
      <c r="M194" s="36"/>
      <c r="N194" s="37" t="str">
        <f aca="false">IF(OR($L194="",$M194=""),"",$M194-$L194)</f>
        <v/>
      </c>
      <c r="O194" s="38" t="str">
        <f aca="true">IF($D194="","",IF($L194="","Expected",IF($M194="",IF(AND(ISNUMBER($C194),$C194&lt;TODAY()),"Not signed out","On site"),"Signed out")))</f>
        <v/>
      </c>
      <c r="P194" s="39"/>
      <c r="Q194" s="34"/>
    </row>
    <row r="195" customFormat="false" ht="18" hidden="false" customHeight="true" outlineLevel="0" collapsed="false">
      <c r="B195" s="32" t="str">
        <f aca="false">IF($D195="","",MAX(B$6:B194)+1)</f>
        <v/>
      </c>
      <c r="C195" s="33"/>
      <c r="D195" s="34"/>
      <c r="E195" s="34"/>
      <c r="F195" s="34"/>
      <c r="G195" s="34"/>
      <c r="H195" s="34"/>
      <c r="I195" s="34"/>
      <c r="J195" s="34"/>
      <c r="K195" s="35"/>
      <c r="L195" s="36"/>
      <c r="M195" s="36"/>
      <c r="N195" s="37" t="str">
        <f aca="false">IF(OR($L195="",$M195=""),"",$M195-$L195)</f>
        <v/>
      </c>
      <c r="O195" s="38" t="str">
        <f aca="true">IF($D195="","",IF($L195="","Expected",IF($M195="",IF(AND(ISNUMBER($C195),$C195&lt;TODAY()),"Not signed out","On site"),"Signed out")))</f>
        <v/>
      </c>
      <c r="P195" s="39"/>
      <c r="Q195" s="34"/>
    </row>
    <row r="196" customFormat="false" ht="18" hidden="false" customHeight="true" outlineLevel="0" collapsed="false">
      <c r="B196" s="32" t="str">
        <f aca="false">IF($D196="","",MAX(B$6:B195)+1)</f>
        <v/>
      </c>
      <c r="C196" s="33"/>
      <c r="D196" s="34"/>
      <c r="E196" s="34"/>
      <c r="F196" s="34"/>
      <c r="G196" s="34"/>
      <c r="H196" s="34"/>
      <c r="I196" s="34"/>
      <c r="J196" s="34"/>
      <c r="K196" s="35"/>
      <c r="L196" s="36"/>
      <c r="M196" s="36"/>
      <c r="N196" s="37" t="str">
        <f aca="false">IF(OR($L196="",$M196=""),"",$M196-$L196)</f>
        <v/>
      </c>
      <c r="O196" s="38" t="str">
        <f aca="true">IF($D196="","",IF($L196="","Expected",IF($M196="",IF(AND(ISNUMBER($C196),$C196&lt;TODAY()),"Not signed out","On site"),"Signed out")))</f>
        <v/>
      </c>
      <c r="P196" s="39"/>
      <c r="Q196" s="34"/>
    </row>
    <row r="197" customFormat="false" ht="18" hidden="false" customHeight="true" outlineLevel="0" collapsed="false">
      <c r="B197" s="32" t="str">
        <f aca="false">IF($D197="","",MAX(B$6:B196)+1)</f>
        <v/>
      </c>
      <c r="C197" s="33"/>
      <c r="D197" s="34"/>
      <c r="E197" s="34"/>
      <c r="F197" s="34"/>
      <c r="G197" s="34"/>
      <c r="H197" s="34"/>
      <c r="I197" s="34"/>
      <c r="J197" s="34"/>
      <c r="K197" s="35"/>
      <c r="L197" s="36"/>
      <c r="M197" s="36"/>
      <c r="N197" s="37" t="str">
        <f aca="false">IF(OR($L197="",$M197=""),"",$M197-$L197)</f>
        <v/>
      </c>
      <c r="O197" s="38" t="str">
        <f aca="true">IF($D197="","",IF($L197="","Expected",IF($M197="",IF(AND(ISNUMBER($C197),$C197&lt;TODAY()),"Not signed out","On site"),"Signed out")))</f>
        <v/>
      </c>
      <c r="P197" s="39"/>
      <c r="Q197" s="34"/>
    </row>
    <row r="198" customFormat="false" ht="18" hidden="false" customHeight="true" outlineLevel="0" collapsed="false">
      <c r="B198" s="32" t="str">
        <f aca="false">IF($D198="","",MAX(B$6:B197)+1)</f>
        <v/>
      </c>
      <c r="C198" s="33"/>
      <c r="D198" s="34"/>
      <c r="E198" s="34"/>
      <c r="F198" s="34"/>
      <c r="G198" s="34"/>
      <c r="H198" s="34"/>
      <c r="I198" s="34"/>
      <c r="J198" s="34"/>
      <c r="K198" s="35"/>
      <c r="L198" s="36"/>
      <c r="M198" s="36"/>
      <c r="N198" s="37" t="str">
        <f aca="false">IF(OR($L198="",$M198=""),"",$M198-$L198)</f>
        <v/>
      </c>
      <c r="O198" s="38" t="str">
        <f aca="true">IF($D198="","",IF($L198="","Expected",IF($M198="",IF(AND(ISNUMBER($C198),$C198&lt;TODAY()),"Not signed out","On site"),"Signed out")))</f>
        <v/>
      </c>
      <c r="P198" s="39"/>
      <c r="Q198" s="34"/>
    </row>
    <row r="199" customFormat="false" ht="18" hidden="false" customHeight="true" outlineLevel="0" collapsed="false">
      <c r="B199" s="32" t="str">
        <f aca="false">IF($D199="","",MAX(B$6:B198)+1)</f>
        <v/>
      </c>
      <c r="C199" s="33"/>
      <c r="D199" s="34"/>
      <c r="E199" s="34"/>
      <c r="F199" s="34"/>
      <c r="G199" s="34"/>
      <c r="H199" s="34"/>
      <c r="I199" s="34"/>
      <c r="J199" s="34"/>
      <c r="K199" s="35"/>
      <c r="L199" s="36"/>
      <c r="M199" s="36"/>
      <c r="N199" s="37" t="str">
        <f aca="false">IF(OR($L199="",$M199=""),"",$M199-$L199)</f>
        <v/>
      </c>
      <c r="O199" s="38" t="str">
        <f aca="true">IF($D199="","",IF($L199="","Expected",IF($M199="",IF(AND(ISNUMBER($C199),$C199&lt;TODAY()),"Not signed out","On site"),"Signed out")))</f>
        <v/>
      </c>
      <c r="P199" s="39"/>
      <c r="Q199" s="34"/>
    </row>
    <row r="200" customFormat="false" ht="18" hidden="false" customHeight="true" outlineLevel="0" collapsed="false">
      <c r="B200" s="32" t="str">
        <f aca="false">IF($D200="","",MAX(B$6:B199)+1)</f>
        <v/>
      </c>
      <c r="C200" s="33"/>
      <c r="D200" s="34"/>
      <c r="E200" s="34"/>
      <c r="F200" s="34"/>
      <c r="G200" s="34"/>
      <c r="H200" s="34"/>
      <c r="I200" s="34"/>
      <c r="J200" s="34"/>
      <c r="K200" s="35"/>
      <c r="L200" s="36"/>
      <c r="M200" s="36"/>
      <c r="N200" s="37" t="str">
        <f aca="false">IF(OR($L200="",$M200=""),"",$M200-$L200)</f>
        <v/>
      </c>
      <c r="O200" s="38" t="str">
        <f aca="true">IF($D200="","",IF($L200="","Expected",IF($M200="",IF(AND(ISNUMBER($C200),$C200&lt;TODAY()),"Not signed out","On site"),"Signed out")))</f>
        <v/>
      </c>
      <c r="P200" s="39"/>
      <c r="Q200" s="34"/>
    </row>
    <row r="201" customFormat="false" ht="18" hidden="false" customHeight="true" outlineLevel="0" collapsed="false">
      <c r="B201" s="32" t="str">
        <f aca="false">IF($D201="","",MAX(B$6:B200)+1)</f>
        <v/>
      </c>
      <c r="C201" s="33"/>
      <c r="D201" s="34"/>
      <c r="E201" s="34"/>
      <c r="F201" s="34"/>
      <c r="G201" s="34"/>
      <c r="H201" s="34"/>
      <c r="I201" s="34"/>
      <c r="J201" s="34"/>
      <c r="K201" s="35"/>
      <c r="L201" s="36"/>
      <c r="M201" s="36"/>
      <c r="N201" s="37" t="str">
        <f aca="false">IF(OR($L201="",$M201=""),"",$M201-$L201)</f>
        <v/>
      </c>
      <c r="O201" s="38" t="str">
        <f aca="true">IF($D201="","",IF($L201="","Expected",IF($M201="",IF(AND(ISNUMBER($C201),$C201&lt;TODAY()),"Not signed out","On site"),"Signed out")))</f>
        <v/>
      </c>
      <c r="P201" s="39"/>
      <c r="Q201" s="34"/>
    </row>
    <row r="202" customFormat="false" ht="18" hidden="false" customHeight="true" outlineLevel="0" collapsed="false">
      <c r="B202" s="32" t="str">
        <f aca="false">IF($D202="","",MAX(B$6:B201)+1)</f>
        <v/>
      </c>
      <c r="C202" s="33"/>
      <c r="D202" s="34"/>
      <c r="E202" s="34"/>
      <c r="F202" s="34"/>
      <c r="G202" s="34"/>
      <c r="H202" s="34"/>
      <c r="I202" s="34"/>
      <c r="J202" s="34"/>
      <c r="K202" s="35"/>
      <c r="L202" s="36"/>
      <c r="M202" s="36"/>
      <c r="N202" s="37" t="str">
        <f aca="false">IF(OR($L202="",$M202=""),"",$M202-$L202)</f>
        <v/>
      </c>
      <c r="O202" s="38" t="str">
        <f aca="true">IF($D202="","",IF($L202="","Expected",IF($M202="",IF(AND(ISNUMBER($C202),$C202&lt;TODAY()),"Not signed out","On site"),"Signed out")))</f>
        <v/>
      </c>
      <c r="P202" s="39"/>
      <c r="Q202" s="34"/>
    </row>
    <row r="203" customFormat="false" ht="18" hidden="false" customHeight="true" outlineLevel="0" collapsed="false">
      <c r="B203" s="32" t="str">
        <f aca="false">IF($D203="","",MAX(B$6:B202)+1)</f>
        <v/>
      </c>
      <c r="C203" s="33"/>
      <c r="D203" s="34"/>
      <c r="E203" s="34"/>
      <c r="F203" s="34"/>
      <c r="G203" s="34"/>
      <c r="H203" s="34"/>
      <c r="I203" s="34"/>
      <c r="J203" s="34"/>
      <c r="K203" s="35"/>
      <c r="L203" s="36"/>
      <c r="M203" s="36"/>
      <c r="N203" s="37" t="str">
        <f aca="false">IF(OR($L203="",$M203=""),"",$M203-$L203)</f>
        <v/>
      </c>
      <c r="O203" s="38" t="str">
        <f aca="true">IF($D203="","",IF($L203="","Expected",IF($M203="",IF(AND(ISNUMBER($C203),$C203&lt;TODAY()),"Not signed out","On site"),"Signed out")))</f>
        <v/>
      </c>
      <c r="P203" s="39"/>
      <c r="Q203" s="34"/>
    </row>
    <row r="204" customFormat="false" ht="18" hidden="false" customHeight="true" outlineLevel="0" collapsed="false">
      <c r="B204" s="32" t="str">
        <f aca="false">IF($D204="","",MAX(B$6:B203)+1)</f>
        <v/>
      </c>
      <c r="C204" s="33"/>
      <c r="D204" s="34"/>
      <c r="E204" s="34"/>
      <c r="F204" s="34"/>
      <c r="G204" s="34"/>
      <c r="H204" s="34"/>
      <c r="I204" s="34"/>
      <c r="J204" s="34"/>
      <c r="K204" s="35"/>
      <c r="L204" s="36"/>
      <c r="M204" s="36"/>
      <c r="N204" s="37" t="str">
        <f aca="false">IF(OR($L204="",$M204=""),"",$M204-$L204)</f>
        <v/>
      </c>
      <c r="O204" s="38" t="str">
        <f aca="true">IF($D204="","",IF($L204="","Expected",IF($M204="",IF(AND(ISNUMBER($C204),$C204&lt;TODAY()),"Not signed out","On site"),"Signed out")))</f>
        <v/>
      </c>
      <c r="P204" s="39"/>
      <c r="Q204" s="34"/>
    </row>
    <row r="205" customFormat="false" ht="18" hidden="false" customHeight="true" outlineLevel="0" collapsed="false">
      <c r="B205" s="32" t="str">
        <f aca="false">IF($D205="","",MAX(B$6:B204)+1)</f>
        <v/>
      </c>
      <c r="C205" s="33"/>
      <c r="D205" s="34"/>
      <c r="E205" s="34"/>
      <c r="F205" s="34"/>
      <c r="G205" s="34"/>
      <c r="H205" s="34"/>
      <c r="I205" s="34"/>
      <c r="J205" s="34"/>
      <c r="K205" s="35"/>
      <c r="L205" s="36"/>
      <c r="M205" s="36"/>
      <c r="N205" s="37" t="str">
        <f aca="false">IF(OR($L205="",$M205=""),"",$M205-$L205)</f>
        <v/>
      </c>
      <c r="O205" s="38" t="str">
        <f aca="true">IF($D205="","",IF($L205="","Expected",IF($M205="",IF(AND(ISNUMBER($C205),$C205&lt;TODAY()),"Not signed out","On site"),"Signed out")))</f>
        <v/>
      </c>
      <c r="P205" s="39"/>
      <c r="Q205" s="34"/>
    </row>
    <row r="206" customFormat="false" ht="18" hidden="false" customHeight="true" outlineLevel="0" collapsed="false">
      <c r="B206" s="32" t="str">
        <f aca="false">IF($D206="","",MAX(B$6:B205)+1)</f>
        <v/>
      </c>
      <c r="C206" s="33"/>
      <c r="D206" s="34"/>
      <c r="E206" s="34"/>
      <c r="F206" s="34"/>
      <c r="G206" s="34"/>
      <c r="H206" s="34"/>
      <c r="I206" s="34"/>
      <c r="J206" s="34"/>
      <c r="K206" s="35"/>
      <c r="L206" s="36"/>
      <c r="M206" s="36"/>
      <c r="N206" s="37" t="str">
        <f aca="false">IF(OR($L206="",$M206=""),"",$M206-$L206)</f>
        <v/>
      </c>
      <c r="O206" s="38" t="str">
        <f aca="true">IF($D206="","",IF($L206="","Expected",IF($M206="",IF(AND(ISNUMBER($C206),$C206&lt;TODAY()),"Not signed out","On site"),"Signed out")))</f>
        <v/>
      </c>
      <c r="P206" s="39"/>
      <c r="Q206" s="34"/>
    </row>
    <row r="207" customFormat="false" ht="18" hidden="false" customHeight="true" outlineLevel="0" collapsed="false">
      <c r="B207" s="32" t="str">
        <f aca="false">IF($D207="","",MAX(B$6:B206)+1)</f>
        <v/>
      </c>
      <c r="C207" s="33"/>
      <c r="D207" s="34"/>
      <c r="E207" s="34"/>
      <c r="F207" s="34"/>
      <c r="G207" s="34"/>
      <c r="H207" s="34"/>
      <c r="I207" s="34"/>
      <c r="J207" s="34"/>
      <c r="K207" s="35"/>
      <c r="L207" s="36"/>
      <c r="M207" s="36"/>
      <c r="N207" s="37" t="str">
        <f aca="false">IF(OR($L207="",$M207=""),"",$M207-$L207)</f>
        <v/>
      </c>
      <c r="O207" s="38" t="str">
        <f aca="true">IF($D207="","",IF($L207="","Expected",IF($M207="",IF(AND(ISNUMBER($C207),$C207&lt;TODAY()),"Not signed out","On site"),"Signed out")))</f>
        <v/>
      </c>
      <c r="P207" s="39"/>
      <c r="Q207" s="34"/>
    </row>
    <row r="208" customFormat="false" ht="18" hidden="false" customHeight="true" outlineLevel="0" collapsed="false">
      <c r="B208" s="32" t="str">
        <f aca="false">IF($D208="","",MAX(B$6:B207)+1)</f>
        <v/>
      </c>
      <c r="C208" s="33"/>
      <c r="D208" s="34"/>
      <c r="E208" s="34"/>
      <c r="F208" s="34"/>
      <c r="G208" s="34"/>
      <c r="H208" s="34"/>
      <c r="I208" s="34"/>
      <c r="J208" s="34"/>
      <c r="K208" s="35"/>
      <c r="L208" s="36"/>
      <c r="M208" s="36"/>
      <c r="N208" s="37" t="str">
        <f aca="false">IF(OR($L208="",$M208=""),"",$M208-$L208)</f>
        <v/>
      </c>
      <c r="O208" s="38" t="str">
        <f aca="true">IF($D208="","",IF($L208="","Expected",IF($M208="",IF(AND(ISNUMBER($C208),$C208&lt;TODAY()),"Not signed out","On site"),"Signed out")))</f>
        <v/>
      </c>
      <c r="P208" s="39"/>
      <c r="Q208" s="34"/>
    </row>
    <row r="209" customFormat="false" ht="18" hidden="false" customHeight="true" outlineLevel="0" collapsed="false">
      <c r="B209" s="32" t="str">
        <f aca="false">IF($D209="","",MAX(B$6:B208)+1)</f>
        <v/>
      </c>
      <c r="C209" s="33"/>
      <c r="D209" s="34"/>
      <c r="E209" s="34"/>
      <c r="F209" s="34"/>
      <c r="G209" s="34"/>
      <c r="H209" s="34"/>
      <c r="I209" s="34"/>
      <c r="J209" s="34"/>
      <c r="K209" s="35"/>
      <c r="L209" s="36"/>
      <c r="M209" s="36"/>
      <c r="N209" s="37" t="str">
        <f aca="false">IF(OR($L209="",$M209=""),"",$M209-$L209)</f>
        <v/>
      </c>
      <c r="O209" s="38" t="str">
        <f aca="true">IF($D209="","",IF($L209="","Expected",IF($M209="",IF(AND(ISNUMBER($C209),$C209&lt;TODAY()),"Not signed out","On site"),"Signed out")))</f>
        <v/>
      </c>
      <c r="P209" s="39"/>
      <c r="Q209" s="34"/>
    </row>
    <row r="210" customFormat="false" ht="18" hidden="false" customHeight="true" outlineLevel="0" collapsed="false">
      <c r="B210" s="32" t="str">
        <f aca="false">IF($D210="","",MAX(B$6:B209)+1)</f>
        <v/>
      </c>
      <c r="C210" s="33"/>
      <c r="D210" s="34"/>
      <c r="E210" s="34"/>
      <c r="F210" s="34"/>
      <c r="G210" s="34"/>
      <c r="H210" s="34"/>
      <c r="I210" s="34"/>
      <c r="J210" s="34"/>
      <c r="K210" s="35"/>
      <c r="L210" s="36"/>
      <c r="M210" s="36"/>
      <c r="N210" s="37" t="str">
        <f aca="false">IF(OR($L210="",$M210=""),"",$M210-$L210)</f>
        <v/>
      </c>
      <c r="O210" s="38" t="str">
        <f aca="true">IF($D210="","",IF($L210="","Expected",IF($M210="",IF(AND(ISNUMBER($C210),$C210&lt;TODAY()),"Not signed out","On site"),"Signed out")))</f>
        <v/>
      </c>
      <c r="P210" s="39"/>
      <c r="Q210" s="34"/>
    </row>
    <row r="211" customFormat="false" ht="18" hidden="false" customHeight="true" outlineLevel="0" collapsed="false">
      <c r="B211" s="32" t="str">
        <f aca="false">IF($D211="","",MAX(B$6:B210)+1)</f>
        <v/>
      </c>
      <c r="C211" s="33"/>
      <c r="D211" s="34"/>
      <c r="E211" s="34"/>
      <c r="F211" s="34"/>
      <c r="G211" s="34"/>
      <c r="H211" s="34"/>
      <c r="I211" s="34"/>
      <c r="J211" s="34"/>
      <c r="K211" s="35"/>
      <c r="L211" s="36"/>
      <c r="M211" s="36"/>
      <c r="N211" s="37" t="str">
        <f aca="false">IF(OR($L211="",$M211=""),"",$M211-$L211)</f>
        <v/>
      </c>
      <c r="O211" s="38" t="str">
        <f aca="true">IF($D211="","",IF($L211="","Expected",IF($M211="",IF(AND(ISNUMBER($C211),$C211&lt;TODAY()),"Not signed out","On site"),"Signed out")))</f>
        <v/>
      </c>
      <c r="P211" s="39"/>
      <c r="Q211" s="34"/>
    </row>
    <row r="212" customFormat="false" ht="18" hidden="false" customHeight="true" outlineLevel="0" collapsed="false">
      <c r="B212" s="32" t="str">
        <f aca="false">IF($D212="","",MAX(B$6:B211)+1)</f>
        <v/>
      </c>
      <c r="C212" s="33"/>
      <c r="D212" s="34"/>
      <c r="E212" s="34"/>
      <c r="F212" s="34"/>
      <c r="G212" s="34"/>
      <c r="H212" s="34"/>
      <c r="I212" s="34"/>
      <c r="J212" s="34"/>
      <c r="K212" s="35"/>
      <c r="L212" s="36"/>
      <c r="M212" s="36"/>
      <c r="N212" s="37" t="str">
        <f aca="false">IF(OR($L212="",$M212=""),"",$M212-$L212)</f>
        <v/>
      </c>
      <c r="O212" s="38" t="str">
        <f aca="true">IF($D212="","",IF($L212="","Expected",IF($M212="",IF(AND(ISNUMBER($C212),$C212&lt;TODAY()),"Not signed out","On site"),"Signed out")))</f>
        <v/>
      </c>
      <c r="P212" s="39"/>
      <c r="Q212" s="34"/>
    </row>
    <row r="213" customFormat="false" ht="18" hidden="false" customHeight="true" outlineLevel="0" collapsed="false">
      <c r="B213" s="32" t="str">
        <f aca="false">IF($D213="","",MAX(B$6:B212)+1)</f>
        <v/>
      </c>
      <c r="C213" s="33"/>
      <c r="D213" s="34"/>
      <c r="E213" s="34"/>
      <c r="F213" s="34"/>
      <c r="G213" s="34"/>
      <c r="H213" s="34"/>
      <c r="I213" s="34"/>
      <c r="J213" s="34"/>
      <c r="K213" s="35"/>
      <c r="L213" s="36"/>
      <c r="M213" s="36"/>
      <c r="N213" s="37" t="str">
        <f aca="false">IF(OR($L213="",$M213=""),"",$M213-$L213)</f>
        <v/>
      </c>
      <c r="O213" s="38" t="str">
        <f aca="true">IF($D213="","",IF($L213="","Expected",IF($M213="",IF(AND(ISNUMBER($C213),$C213&lt;TODAY()),"Not signed out","On site"),"Signed out")))</f>
        <v/>
      </c>
      <c r="P213" s="39"/>
      <c r="Q213" s="34"/>
    </row>
    <row r="214" customFormat="false" ht="18" hidden="false" customHeight="true" outlineLevel="0" collapsed="false">
      <c r="B214" s="32" t="str">
        <f aca="false">IF($D214="","",MAX(B$6:B213)+1)</f>
        <v/>
      </c>
      <c r="C214" s="33"/>
      <c r="D214" s="34"/>
      <c r="E214" s="34"/>
      <c r="F214" s="34"/>
      <c r="G214" s="34"/>
      <c r="H214" s="34"/>
      <c r="I214" s="34"/>
      <c r="J214" s="34"/>
      <c r="K214" s="35"/>
      <c r="L214" s="36"/>
      <c r="M214" s="36"/>
      <c r="N214" s="37" t="str">
        <f aca="false">IF(OR($L214="",$M214=""),"",$M214-$L214)</f>
        <v/>
      </c>
      <c r="O214" s="38" t="str">
        <f aca="true">IF($D214="","",IF($L214="","Expected",IF($M214="",IF(AND(ISNUMBER($C214),$C214&lt;TODAY()),"Not signed out","On site"),"Signed out")))</f>
        <v/>
      </c>
      <c r="P214" s="39"/>
      <c r="Q214" s="34"/>
    </row>
    <row r="215" customFormat="false" ht="18" hidden="false" customHeight="true" outlineLevel="0" collapsed="false">
      <c r="B215" s="32" t="str">
        <f aca="false">IF($D215="","",MAX(B$6:B214)+1)</f>
        <v/>
      </c>
      <c r="C215" s="33"/>
      <c r="D215" s="34"/>
      <c r="E215" s="34"/>
      <c r="F215" s="34"/>
      <c r="G215" s="34"/>
      <c r="H215" s="34"/>
      <c r="I215" s="34"/>
      <c r="J215" s="34"/>
      <c r="K215" s="35"/>
      <c r="L215" s="36"/>
      <c r="M215" s="36"/>
      <c r="N215" s="37" t="str">
        <f aca="false">IF(OR($L215="",$M215=""),"",$M215-$L215)</f>
        <v/>
      </c>
      <c r="O215" s="38" t="str">
        <f aca="true">IF($D215="","",IF($L215="","Expected",IF($M215="",IF(AND(ISNUMBER($C215),$C215&lt;TODAY()),"Not signed out","On site"),"Signed out")))</f>
        <v/>
      </c>
      <c r="P215" s="39"/>
      <c r="Q215" s="34"/>
    </row>
    <row r="216" customFormat="false" ht="18" hidden="false" customHeight="true" outlineLevel="0" collapsed="false">
      <c r="B216" s="32" t="str">
        <f aca="false">IF($D216="","",MAX(B$6:B215)+1)</f>
        <v/>
      </c>
      <c r="C216" s="33"/>
      <c r="D216" s="34"/>
      <c r="E216" s="34"/>
      <c r="F216" s="34"/>
      <c r="G216" s="34"/>
      <c r="H216" s="34"/>
      <c r="I216" s="34"/>
      <c r="J216" s="34"/>
      <c r="K216" s="35"/>
      <c r="L216" s="36"/>
      <c r="M216" s="36"/>
      <c r="N216" s="37" t="str">
        <f aca="false">IF(OR($L216="",$M216=""),"",$M216-$L216)</f>
        <v/>
      </c>
      <c r="O216" s="38" t="str">
        <f aca="true">IF($D216="","",IF($L216="","Expected",IF($M216="",IF(AND(ISNUMBER($C216),$C216&lt;TODAY()),"Not signed out","On site"),"Signed out")))</f>
        <v/>
      </c>
      <c r="P216" s="39"/>
      <c r="Q216" s="34"/>
    </row>
    <row r="217" customFormat="false" ht="18" hidden="false" customHeight="true" outlineLevel="0" collapsed="false">
      <c r="B217" s="32" t="str">
        <f aca="false">IF($D217="","",MAX(B$6:B216)+1)</f>
        <v/>
      </c>
      <c r="C217" s="33"/>
      <c r="D217" s="34"/>
      <c r="E217" s="34"/>
      <c r="F217" s="34"/>
      <c r="G217" s="34"/>
      <c r="H217" s="34"/>
      <c r="I217" s="34"/>
      <c r="J217" s="34"/>
      <c r="K217" s="35"/>
      <c r="L217" s="36"/>
      <c r="M217" s="36"/>
      <c r="N217" s="37" t="str">
        <f aca="false">IF(OR($L217="",$M217=""),"",$M217-$L217)</f>
        <v/>
      </c>
      <c r="O217" s="38" t="str">
        <f aca="true">IF($D217="","",IF($L217="","Expected",IF($M217="",IF(AND(ISNUMBER($C217),$C217&lt;TODAY()),"Not signed out","On site"),"Signed out")))</f>
        <v/>
      </c>
      <c r="P217" s="39"/>
      <c r="Q217" s="34"/>
    </row>
    <row r="218" customFormat="false" ht="18" hidden="false" customHeight="true" outlineLevel="0" collapsed="false">
      <c r="B218" s="32" t="str">
        <f aca="false">IF($D218="","",MAX(B$6:B217)+1)</f>
        <v/>
      </c>
      <c r="C218" s="33"/>
      <c r="D218" s="34"/>
      <c r="E218" s="34"/>
      <c r="F218" s="34"/>
      <c r="G218" s="34"/>
      <c r="H218" s="34"/>
      <c r="I218" s="34"/>
      <c r="J218" s="34"/>
      <c r="K218" s="35"/>
      <c r="L218" s="36"/>
      <c r="M218" s="36"/>
      <c r="N218" s="37" t="str">
        <f aca="false">IF(OR($L218="",$M218=""),"",$M218-$L218)</f>
        <v/>
      </c>
      <c r="O218" s="38" t="str">
        <f aca="true">IF($D218="","",IF($L218="","Expected",IF($M218="",IF(AND(ISNUMBER($C218),$C218&lt;TODAY()),"Not signed out","On site"),"Signed out")))</f>
        <v/>
      </c>
      <c r="P218" s="39"/>
      <c r="Q218" s="34"/>
    </row>
    <row r="219" customFormat="false" ht="18" hidden="false" customHeight="true" outlineLevel="0" collapsed="false">
      <c r="B219" s="32" t="str">
        <f aca="false">IF($D219="","",MAX(B$6:B218)+1)</f>
        <v/>
      </c>
      <c r="C219" s="33"/>
      <c r="D219" s="34"/>
      <c r="E219" s="34"/>
      <c r="F219" s="34"/>
      <c r="G219" s="34"/>
      <c r="H219" s="34"/>
      <c r="I219" s="34"/>
      <c r="J219" s="34"/>
      <c r="K219" s="35"/>
      <c r="L219" s="36"/>
      <c r="M219" s="36"/>
      <c r="N219" s="37" t="str">
        <f aca="false">IF(OR($L219="",$M219=""),"",$M219-$L219)</f>
        <v/>
      </c>
      <c r="O219" s="38" t="str">
        <f aca="true">IF($D219="","",IF($L219="","Expected",IF($M219="",IF(AND(ISNUMBER($C219),$C219&lt;TODAY()),"Not signed out","On site"),"Signed out")))</f>
        <v/>
      </c>
      <c r="P219" s="39"/>
      <c r="Q219" s="34"/>
    </row>
    <row r="220" customFormat="false" ht="18" hidden="false" customHeight="true" outlineLevel="0" collapsed="false">
      <c r="B220" s="32" t="str">
        <f aca="false">IF($D220="","",MAX(B$6:B219)+1)</f>
        <v/>
      </c>
      <c r="C220" s="33"/>
      <c r="D220" s="34"/>
      <c r="E220" s="34"/>
      <c r="F220" s="34"/>
      <c r="G220" s="34"/>
      <c r="H220" s="34"/>
      <c r="I220" s="34"/>
      <c r="J220" s="34"/>
      <c r="K220" s="35"/>
      <c r="L220" s="36"/>
      <c r="M220" s="36"/>
      <c r="N220" s="37" t="str">
        <f aca="false">IF(OR($L220="",$M220=""),"",$M220-$L220)</f>
        <v/>
      </c>
      <c r="O220" s="38" t="str">
        <f aca="true">IF($D220="","",IF($L220="","Expected",IF($M220="",IF(AND(ISNUMBER($C220),$C220&lt;TODAY()),"Not signed out","On site"),"Signed out")))</f>
        <v/>
      </c>
      <c r="P220" s="39"/>
      <c r="Q220" s="34"/>
    </row>
    <row r="221" customFormat="false" ht="18" hidden="false" customHeight="true" outlineLevel="0" collapsed="false">
      <c r="B221" s="32" t="str">
        <f aca="false">IF($D221="","",MAX(B$6:B220)+1)</f>
        <v/>
      </c>
      <c r="C221" s="33"/>
      <c r="D221" s="34"/>
      <c r="E221" s="34"/>
      <c r="F221" s="34"/>
      <c r="G221" s="34"/>
      <c r="H221" s="34"/>
      <c r="I221" s="34"/>
      <c r="J221" s="34"/>
      <c r="K221" s="35"/>
      <c r="L221" s="36"/>
      <c r="M221" s="36"/>
      <c r="N221" s="37" t="str">
        <f aca="false">IF(OR($L221="",$M221=""),"",$M221-$L221)</f>
        <v/>
      </c>
      <c r="O221" s="38" t="str">
        <f aca="true">IF($D221="","",IF($L221="","Expected",IF($M221="",IF(AND(ISNUMBER($C221),$C221&lt;TODAY()),"Not signed out","On site"),"Signed out")))</f>
        <v/>
      </c>
      <c r="P221" s="39"/>
      <c r="Q221" s="34"/>
    </row>
    <row r="222" customFormat="false" ht="18" hidden="false" customHeight="true" outlineLevel="0" collapsed="false">
      <c r="B222" s="32" t="str">
        <f aca="false">IF($D222="","",MAX(B$6:B221)+1)</f>
        <v/>
      </c>
      <c r="C222" s="33"/>
      <c r="D222" s="34"/>
      <c r="E222" s="34"/>
      <c r="F222" s="34"/>
      <c r="G222" s="34"/>
      <c r="H222" s="34"/>
      <c r="I222" s="34"/>
      <c r="J222" s="34"/>
      <c r="K222" s="35"/>
      <c r="L222" s="36"/>
      <c r="M222" s="36"/>
      <c r="N222" s="37" t="str">
        <f aca="false">IF(OR($L222="",$M222=""),"",$M222-$L222)</f>
        <v/>
      </c>
      <c r="O222" s="38" t="str">
        <f aca="true">IF($D222="","",IF($L222="","Expected",IF($M222="",IF(AND(ISNUMBER($C222),$C222&lt;TODAY()),"Not signed out","On site"),"Signed out")))</f>
        <v/>
      </c>
      <c r="P222" s="39"/>
      <c r="Q222" s="34"/>
    </row>
    <row r="223" customFormat="false" ht="18" hidden="false" customHeight="true" outlineLevel="0" collapsed="false">
      <c r="B223" s="32" t="str">
        <f aca="false">IF($D223="","",MAX(B$6:B222)+1)</f>
        <v/>
      </c>
      <c r="C223" s="33"/>
      <c r="D223" s="34"/>
      <c r="E223" s="34"/>
      <c r="F223" s="34"/>
      <c r="G223" s="34"/>
      <c r="H223" s="34"/>
      <c r="I223" s="34"/>
      <c r="J223" s="34"/>
      <c r="K223" s="35"/>
      <c r="L223" s="36"/>
      <c r="M223" s="36"/>
      <c r="N223" s="37" t="str">
        <f aca="false">IF(OR($L223="",$M223=""),"",$M223-$L223)</f>
        <v/>
      </c>
      <c r="O223" s="38" t="str">
        <f aca="true">IF($D223="","",IF($L223="","Expected",IF($M223="",IF(AND(ISNUMBER($C223),$C223&lt;TODAY()),"Not signed out","On site"),"Signed out")))</f>
        <v/>
      </c>
      <c r="P223" s="39"/>
      <c r="Q223" s="34"/>
    </row>
    <row r="224" customFormat="false" ht="18" hidden="false" customHeight="true" outlineLevel="0" collapsed="false">
      <c r="B224" s="32" t="str">
        <f aca="false">IF($D224="","",MAX(B$6:B223)+1)</f>
        <v/>
      </c>
      <c r="C224" s="33"/>
      <c r="D224" s="34"/>
      <c r="E224" s="34"/>
      <c r="F224" s="34"/>
      <c r="G224" s="34"/>
      <c r="H224" s="34"/>
      <c r="I224" s="34"/>
      <c r="J224" s="34"/>
      <c r="K224" s="35"/>
      <c r="L224" s="36"/>
      <c r="M224" s="36"/>
      <c r="N224" s="37" t="str">
        <f aca="false">IF(OR($L224="",$M224=""),"",$M224-$L224)</f>
        <v/>
      </c>
      <c r="O224" s="38" t="str">
        <f aca="true">IF($D224="","",IF($L224="","Expected",IF($M224="",IF(AND(ISNUMBER($C224),$C224&lt;TODAY()),"Not signed out","On site"),"Signed out")))</f>
        <v/>
      </c>
      <c r="P224" s="39"/>
      <c r="Q224" s="34"/>
    </row>
    <row r="225" customFormat="false" ht="18" hidden="false" customHeight="true" outlineLevel="0" collapsed="false">
      <c r="B225" s="32" t="str">
        <f aca="false">IF($D225="","",MAX(B$6:B224)+1)</f>
        <v/>
      </c>
      <c r="C225" s="33"/>
      <c r="D225" s="34"/>
      <c r="E225" s="34"/>
      <c r="F225" s="34"/>
      <c r="G225" s="34"/>
      <c r="H225" s="34"/>
      <c r="I225" s="34"/>
      <c r="J225" s="34"/>
      <c r="K225" s="35"/>
      <c r="L225" s="36"/>
      <c r="M225" s="36"/>
      <c r="N225" s="37" t="str">
        <f aca="false">IF(OR($L225="",$M225=""),"",$M225-$L225)</f>
        <v/>
      </c>
      <c r="O225" s="38" t="str">
        <f aca="true">IF($D225="","",IF($L225="","Expected",IF($M225="",IF(AND(ISNUMBER($C225),$C225&lt;TODAY()),"Not signed out","On site"),"Signed out")))</f>
        <v/>
      </c>
      <c r="P225" s="39"/>
      <c r="Q225" s="34"/>
    </row>
    <row r="226" customFormat="false" ht="18" hidden="false" customHeight="true" outlineLevel="0" collapsed="false">
      <c r="B226" s="32" t="str">
        <f aca="false">IF($D226="","",MAX(B$6:B225)+1)</f>
        <v/>
      </c>
      <c r="C226" s="33"/>
      <c r="D226" s="34"/>
      <c r="E226" s="34"/>
      <c r="F226" s="34"/>
      <c r="G226" s="34"/>
      <c r="H226" s="34"/>
      <c r="I226" s="34"/>
      <c r="J226" s="34"/>
      <c r="K226" s="35"/>
      <c r="L226" s="36"/>
      <c r="M226" s="36"/>
      <c r="N226" s="37" t="str">
        <f aca="false">IF(OR($L226="",$M226=""),"",$M226-$L226)</f>
        <v/>
      </c>
      <c r="O226" s="38" t="str">
        <f aca="true">IF($D226="","",IF($L226="","Expected",IF($M226="",IF(AND(ISNUMBER($C226),$C226&lt;TODAY()),"Not signed out","On site"),"Signed out")))</f>
        <v/>
      </c>
      <c r="P226" s="39"/>
      <c r="Q226" s="34"/>
    </row>
    <row r="227" customFormat="false" ht="18" hidden="false" customHeight="true" outlineLevel="0" collapsed="false">
      <c r="B227" s="32" t="str">
        <f aca="false">IF($D227="","",MAX(B$6:B226)+1)</f>
        <v/>
      </c>
      <c r="C227" s="33"/>
      <c r="D227" s="34"/>
      <c r="E227" s="34"/>
      <c r="F227" s="34"/>
      <c r="G227" s="34"/>
      <c r="H227" s="34"/>
      <c r="I227" s="34"/>
      <c r="J227" s="34"/>
      <c r="K227" s="35"/>
      <c r="L227" s="36"/>
      <c r="M227" s="36"/>
      <c r="N227" s="37" t="str">
        <f aca="false">IF(OR($L227="",$M227=""),"",$M227-$L227)</f>
        <v/>
      </c>
      <c r="O227" s="38" t="str">
        <f aca="true">IF($D227="","",IF($L227="","Expected",IF($M227="",IF(AND(ISNUMBER($C227),$C227&lt;TODAY()),"Not signed out","On site"),"Signed out")))</f>
        <v/>
      </c>
      <c r="P227" s="39"/>
      <c r="Q227" s="34"/>
    </row>
    <row r="228" customFormat="false" ht="18" hidden="false" customHeight="true" outlineLevel="0" collapsed="false">
      <c r="B228" s="32" t="str">
        <f aca="false">IF($D228="","",MAX(B$6:B227)+1)</f>
        <v/>
      </c>
      <c r="C228" s="33"/>
      <c r="D228" s="34"/>
      <c r="E228" s="34"/>
      <c r="F228" s="34"/>
      <c r="G228" s="34"/>
      <c r="H228" s="34"/>
      <c r="I228" s="34"/>
      <c r="J228" s="34"/>
      <c r="K228" s="35"/>
      <c r="L228" s="36"/>
      <c r="M228" s="36"/>
      <c r="N228" s="37" t="str">
        <f aca="false">IF(OR($L228="",$M228=""),"",$M228-$L228)</f>
        <v/>
      </c>
      <c r="O228" s="38" t="str">
        <f aca="true">IF($D228="","",IF($L228="","Expected",IF($M228="",IF(AND(ISNUMBER($C228),$C228&lt;TODAY()),"Not signed out","On site"),"Signed out")))</f>
        <v/>
      </c>
      <c r="P228" s="39"/>
      <c r="Q228" s="34"/>
    </row>
    <row r="229" customFormat="false" ht="18" hidden="false" customHeight="true" outlineLevel="0" collapsed="false">
      <c r="B229" s="32" t="str">
        <f aca="false">IF($D229="","",MAX(B$6:B228)+1)</f>
        <v/>
      </c>
      <c r="C229" s="33"/>
      <c r="D229" s="34"/>
      <c r="E229" s="34"/>
      <c r="F229" s="34"/>
      <c r="G229" s="34"/>
      <c r="H229" s="34"/>
      <c r="I229" s="34"/>
      <c r="J229" s="34"/>
      <c r="K229" s="35"/>
      <c r="L229" s="36"/>
      <c r="M229" s="36"/>
      <c r="N229" s="37" t="str">
        <f aca="false">IF(OR($L229="",$M229=""),"",$M229-$L229)</f>
        <v/>
      </c>
      <c r="O229" s="38" t="str">
        <f aca="true">IF($D229="","",IF($L229="","Expected",IF($M229="",IF(AND(ISNUMBER($C229),$C229&lt;TODAY()),"Not signed out","On site"),"Signed out")))</f>
        <v/>
      </c>
      <c r="P229" s="39"/>
      <c r="Q229" s="34"/>
    </row>
    <row r="230" customFormat="false" ht="18" hidden="false" customHeight="true" outlineLevel="0" collapsed="false">
      <c r="B230" s="32" t="str">
        <f aca="false">IF($D230="","",MAX(B$6:B229)+1)</f>
        <v/>
      </c>
      <c r="C230" s="33"/>
      <c r="D230" s="34"/>
      <c r="E230" s="34"/>
      <c r="F230" s="34"/>
      <c r="G230" s="34"/>
      <c r="H230" s="34"/>
      <c r="I230" s="34"/>
      <c r="J230" s="34"/>
      <c r="K230" s="35"/>
      <c r="L230" s="36"/>
      <c r="M230" s="36"/>
      <c r="N230" s="37" t="str">
        <f aca="false">IF(OR($L230="",$M230=""),"",$M230-$L230)</f>
        <v/>
      </c>
      <c r="O230" s="38" t="str">
        <f aca="true">IF($D230="","",IF($L230="","Expected",IF($M230="",IF(AND(ISNUMBER($C230),$C230&lt;TODAY()),"Not signed out","On site"),"Signed out")))</f>
        <v/>
      </c>
      <c r="P230" s="39"/>
      <c r="Q230" s="34"/>
    </row>
    <row r="231" customFormat="false" ht="18" hidden="false" customHeight="true" outlineLevel="0" collapsed="false">
      <c r="B231" s="32" t="str">
        <f aca="false">IF($D231="","",MAX(B$6:B230)+1)</f>
        <v/>
      </c>
      <c r="C231" s="33"/>
      <c r="D231" s="34"/>
      <c r="E231" s="34"/>
      <c r="F231" s="34"/>
      <c r="G231" s="34"/>
      <c r="H231" s="34"/>
      <c r="I231" s="34"/>
      <c r="J231" s="34"/>
      <c r="K231" s="35"/>
      <c r="L231" s="36"/>
      <c r="M231" s="36"/>
      <c r="N231" s="37" t="str">
        <f aca="false">IF(OR($L231="",$M231=""),"",$M231-$L231)</f>
        <v/>
      </c>
      <c r="O231" s="38" t="str">
        <f aca="true">IF($D231="","",IF($L231="","Expected",IF($M231="",IF(AND(ISNUMBER($C231),$C231&lt;TODAY()),"Not signed out","On site"),"Signed out")))</f>
        <v/>
      </c>
      <c r="P231" s="39"/>
      <c r="Q231" s="34"/>
    </row>
    <row r="232" customFormat="false" ht="18" hidden="false" customHeight="true" outlineLevel="0" collapsed="false">
      <c r="B232" s="32" t="str">
        <f aca="false">IF($D232="","",MAX(B$6:B231)+1)</f>
        <v/>
      </c>
      <c r="C232" s="33"/>
      <c r="D232" s="34"/>
      <c r="E232" s="34"/>
      <c r="F232" s="34"/>
      <c r="G232" s="34"/>
      <c r="H232" s="34"/>
      <c r="I232" s="34"/>
      <c r="J232" s="34"/>
      <c r="K232" s="35"/>
      <c r="L232" s="36"/>
      <c r="M232" s="36"/>
      <c r="N232" s="37" t="str">
        <f aca="false">IF(OR($L232="",$M232=""),"",$M232-$L232)</f>
        <v/>
      </c>
      <c r="O232" s="38" t="str">
        <f aca="true">IF($D232="","",IF($L232="","Expected",IF($M232="",IF(AND(ISNUMBER($C232),$C232&lt;TODAY()),"Not signed out","On site"),"Signed out")))</f>
        <v/>
      </c>
      <c r="P232" s="39"/>
      <c r="Q232" s="34"/>
    </row>
    <row r="233" customFormat="false" ht="18" hidden="false" customHeight="true" outlineLevel="0" collapsed="false">
      <c r="B233" s="32" t="str">
        <f aca="false">IF($D233="","",MAX(B$6:B232)+1)</f>
        <v/>
      </c>
      <c r="C233" s="33"/>
      <c r="D233" s="34"/>
      <c r="E233" s="34"/>
      <c r="F233" s="34"/>
      <c r="G233" s="34"/>
      <c r="H233" s="34"/>
      <c r="I233" s="34"/>
      <c r="J233" s="34"/>
      <c r="K233" s="35"/>
      <c r="L233" s="36"/>
      <c r="M233" s="36"/>
      <c r="N233" s="37" t="str">
        <f aca="false">IF(OR($L233="",$M233=""),"",$M233-$L233)</f>
        <v/>
      </c>
      <c r="O233" s="38" t="str">
        <f aca="true">IF($D233="","",IF($L233="","Expected",IF($M233="",IF(AND(ISNUMBER($C233),$C233&lt;TODAY()),"Not signed out","On site"),"Signed out")))</f>
        <v/>
      </c>
      <c r="P233" s="39"/>
      <c r="Q233" s="34"/>
    </row>
    <row r="234" customFormat="false" ht="18" hidden="false" customHeight="true" outlineLevel="0" collapsed="false">
      <c r="B234" s="32" t="str">
        <f aca="false">IF($D234="","",MAX(B$6:B233)+1)</f>
        <v/>
      </c>
      <c r="C234" s="33"/>
      <c r="D234" s="34"/>
      <c r="E234" s="34"/>
      <c r="F234" s="34"/>
      <c r="G234" s="34"/>
      <c r="H234" s="34"/>
      <c r="I234" s="34"/>
      <c r="J234" s="34"/>
      <c r="K234" s="35"/>
      <c r="L234" s="36"/>
      <c r="M234" s="36"/>
      <c r="N234" s="37" t="str">
        <f aca="false">IF(OR($L234="",$M234=""),"",$M234-$L234)</f>
        <v/>
      </c>
      <c r="O234" s="38" t="str">
        <f aca="true">IF($D234="","",IF($L234="","Expected",IF($M234="",IF(AND(ISNUMBER($C234),$C234&lt;TODAY()),"Not signed out","On site"),"Signed out")))</f>
        <v/>
      </c>
      <c r="P234" s="39"/>
      <c r="Q234" s="34"/>
    </row>
    <row r="235" customFormat="false" ht="18" hidden="false" customHeight="true" outlineLevel="0" collapsed="false">
      <c r="B235" s="32" t="str">
        <f aca="false">IF($D235="","",MAX(B$6:B234)+1)</f>
        <v/>
      </c>
      <c r="C235" s="33"/>
      <c r="D235" s="34"/>
      <c r="E235" s="34"/>
      <c r="F235" s="34"/>
      <c r="G235" s="34"/>
      <c r="H235" s="34"/>
      <c r="I235" s="34"/>
      <c r="J235" s="34"/>
      <c r="K235" s="35"/>
      <c r="L235" s="36"/>
      <c r="M235" s="36"/>
      <c r="N235" s="37" t="str">
        <f aca="false">IF(OR($L235="",$M235=""),"",$M235-$L235)</f>
        <v/>
      </c>
      <c r="O235" s="38" t="str">
        <f aca="true">IF($D235="","",IF($L235="","Expected",IF($M235="",IF(AND(ISNUMBER($C235),$C235&lt;TODAY()),"Not signed out","On site"),"Signed out")))</f>
        <v/>
      </c>
      <c r="P235" s="39"/>
      <c r="Q235" s="34"/>
    </row>
    <row r="236" customFormat="false" ht="18" hidden="false" customHeight="true" outlineLevel="0" collapsed="false">
      <c r="B236" s="32" t="str">
        <f aca="false">IF($D236="","",MAX(B$6:B235)+1)</f>
        <v/>
      </c>
      <c r="C236" s="33"/>
      <c r="D236" s="34"/>
      <c r="E236" s="34"/>
      <c r="F236" s="34"/>
      <c r="G236" s="34"/>
      <c r="H236" s="34"/>
      <c r="I236" s="34"/>
      <c r="J236" s="34"/>
      <c r="K236" s="35"/>
      <c r="L236" s="36"/>
      <c r="M236" s="36"/>
      <c r="N236" s="37" t="str">
        <f aca="false">IF(OR($L236="",$M236=""),"",$M236-$L236)</f>
        <v/>
      </c>
      <c r="O236" s="38" t="str">
        <f aca="true">IF($D236="","",IF($L236="","Expected",IF($M236="",IF(AND(ISNUMBER($C236),$C236&lt;TODAY()),"Not signed out","On site"),"Signed out")))</f>
        <v/>
      </c>
      <c r="P236" s="39"/>
      <c r="Q236" s="34"/>
    </row>
    <row r="237" customFormat="false" ht="18" hidden="false" customHeight="true" outlineLevel="0" collapsed="false">
      <c r="B237" s="32" t="str">
        <f aca="false">IF($D237="","",MAX(B$6:B236)+1)</f>
        <v/>
      </c>
      <c r="C237" s="33"/>
      <c r="D237" s="34"/>
      <c r="E237" s="34"/>
      <c r="F237" s="34"/>
      <c r="G237" s="34"/>
      <c r="H237" s="34"/>
      <c r="I237" s="34"/>
      <c r="J237" s="34"/>
      <c r="K237" s="35"/>
      <c r="L237" s="36"/>
      <c r="M237" s="36"/>
      <c r="N237" s="37" t="str">
        <f aca="false">IF(OR($L237="",$M237=""),"",$M237-$L237)</f>
        <v/>
      </c>
      <c r="O237" s="38" t="str">
        <f aca="true">IF($D237="","",IF($L237="","Expected",IF($M237="",IF(AND(ISNUMBER($C237),$C237&lt;TODAY()),"Not signed out","On site"),"Signed out")))</f>
        <v/>
      </c>
      <c r="P237" s="39"/>
      <c r="Q237" s="34"/>
    </row>
    <row r="238" customFormat="false" ht="18" hidden="false" customHeight="true" outlineLevel="0" collapsed="false">
      <c r="B238" s="32" t="str">
        <f aca="false">IF($D238="","",MAX(B$6:B237)+1)</f>
        <v/>
      </c>
      <c r="C238" s="33"/>
      <c r="D238" s="34"/>
      <c r="E238" s="34"/>
      <c r="F238" s="34"/>
      <c r="G238" s="34"/>
      <c r="H238" s="34"/>
      <c r="I238" s="34"/>
      <c r="J238" s="34"/>
      <c r="K238" s="35"/>
      <c r="L238" s="36"/>
      <c r="M238" s="36"/>
      <c r="N238" s="37" t="str">
        <f aca="false">IF(OR($L238="",$M238=""),"",$M238-$L238)</f>
        <v/>
      </c>
      <c r="O238" s="38" t="str">
        <f aca="true">IF($D238="","",IF($L238="","Expected",IF($M238="",IF(AND(ISNUMBER($C238),$C238&lt;TODAY()),"Not signed out","On site"),"Signed out")))</f>
        <v/>
      </c>
      <c r="P238" s="39"/>
      <c r="Q238" s="34"/>
    </row>
    <row r="239" customFormat="false" ht="18" hidden="false" customHeight="true" outlineLevel="0" collapsed="false">
      <c r="B239" s="32" t="str">
        <f aca="false">IF($D239="","",MAX(B$6:B238)+1)</f>
        <v/>
      </c>
      <c r="C239" s="33"/>
      <c r="D239" s="34"/>
      <c r="E239" s="34"/>
      <c r="F239" s="34"/>
      <c r="G239" s="34"/>
      <c r="H239" s="34"/>
      <c r="I239" s="34"/>
      <c r="J239" s="34"/>
      <c r="K239" s="35"/>
      <c r="L239" s="36"/>
      <c r="M239" s="36"/>
      <c r="N239" s="37" t="str">
        <f aca="false">IF(OR($L239="",$M239=""),"",$M239-$L239)</f>
        <v/>
      </c>
      <c r="O239" s="38" t="str">
        <f aca="true">IF($D239="","",IF($L239="","Expected",IF($M239="",IF(AND(ISNUMBER($C239),$C239&lt;TODAY()),"Not signed out","On site"),"Signed out")))</f>
        <v/>
      </c>
      <c r="P239" s="39"/>
      <c r="Q239" s="34"/>
    </row>
    <row r="240" customFormat="false" ht="18" hidden="false" customHeight="true" outlineLevel="0" collapsed="false">
      <c r="B240" s="32" t="str">
        <f aca="false">IF($D240="","",MAX(B$6:B239)+1)</f>
        <v/>
      </c>
      <c r="C240" s="33"/>
      <c r="D240" s="34"/>
      <c r="E240" s="34"/>
      <c r="F240" s="34"/>
      <c r="G240" s="34"/>
      <c r="H240" s="34"/>
      <c r="I240" s="34"/>
      <c r="J240" s="34"/>
      <c r="K240" s="35"/>
      <c r="L240" s="36"/>
      <c r="M240" s="36"/>
      <c r="N240" s="37" t="str">
        <f aca="false">IF(OR($L240="",$M240=""),"",$M240-$L240)</f>
        <v/>
      </c>
      <c r="O240" s="38" t="str">
        <f aca="true">IF($D240="","",IF($L240="","Expected",IF($M240="",IF(AND(ISNUMBER($C240),$C240&lt;TODAY()),"Not signed out","On site"),"Signed out")))</f>
        <v/>
      </c>
      <c r="P240" s="39"/>
      <c r="Q240" s="34"/>
    </row>
    <row r="241" customFormat="false" ht="18" hidden="false" customHeight="true" outlineLevel="0" collapsed="false">
      <c r="B241" s="32" t="str">
        <f aca="false">IF($D241="","",MAX(B$6:B240)+1)</f>
        <v/>
      </c>
      <c r="C241" s="33"/>
      <c r="D241" s="34"/>
      <c r="E241" s="34"/>
      <c r="F241" s="34"/>
      <c r="G241" s="34"/>
      <c r="H241" s="34"/>
      <c r="I241" s="34"/>
      <c r="J241" s="34"/>
      <c r="K241" s="35"/>
      <c r="L241" s="36"/>
      <c r="M241" s="36"/>
      <c r="N241" s="37" t="str">
        <f aca="false">IF(OR($L241="",$M241=""),"",$M241-$L241)</f>
        <v/>
      </c>
      <c r="O241" s="38" t="str">
        <f aca="true">IF($D241="","",IF($L241="","Expected",IF($M241="",IF(AND(ISNUMBER($C241),$C241&lt;TODAY()),"Not signed out","On site"),"Signed out")))</f>
        <v/>
      </c>
      <c r="P241" s="39"/>
      <c r="Q241" s="34"/>
    </row>
    <row r="242" customFormat="false" ht="18" hidden="false" customHeight="true" outlineLevel="0" collapsed="false">
      <c r="B242" s="32" t="str">
        <f aca="false">IF($D242="","",MAX(B$6:B241)+1)</f>
        <v/>
      </c>
      <c r="C242" s="33"/>
      <c r="D242" s="34"/>
      <c r="E242" s="34"/>
      <c r="F242" s="34"/>
      <c r="G242" s="34"/>
      <c r="H242" s="34"/>
      <c r="I242" s="34"/>
      <c r="J242" s="34"/>
      <c r="K242" s="35"/>
      <c r="L242" s="36"/>
      <c r="M242" s="36"/>
      <c r="N242" s="37" t="str">
        <f aca="false">IF(OR($L242="",$M242=""),"",$M242-$L242)</f>
        <v/>
      </c>
      <c r="O242" s="38" t="str">
        <f aca="true">IF($D242="","",IF($L242="","Expected",IF($M242="",IF(AND(ISNUMBER($C242),$C242&lt;TODAY()),"Not signed out","On site"),"Signed out")))</f>
        <v/>
      </c>
      <c r="P242" s="39"/>
      <c r="Q242" s="34"/>
    </row>
    <row r="243" customFormat="false" ht="18" hidden="false" customHeight="true" outlineLevel="0" collapsed="false">
      <c r="B243" s="32" t="str">
        <f aca="false">IF($D243="","",MAX(B$6:B242)+1)</f>
        <v/>
      </c>
      <c r="C243" s="33"/>
      <c r="D243" s="34"/>
      <c r="E243" s="34"/>
      <c r="F243" s="34"/>
      <c r="G243" s="34"/>
      <c r="H243" s="34"/>
      <c r="I243" s="34"/>
      <c r="J243" s="34"/>
      <c r="K243" s="35"/>
      <c r="L243" s="36"/>
      <c r="M243" s="36"/>
      <c r="N243" s="37" t="str">
        <f aca="false">IF(OR($L243="",$M243=""),"",$M243-$L243)</f>
        <v/>
      </c>
      <c r="O243" s="38" t="str">
        <f aca="true">IF($D243="","",IF($L243="","Expected",IF($M243="",IF(AND(ISNUMBER($C243),$C243&lt;TODAY()),"Not signed out","On site"),"Signed out")))</f>
        <v/>
      </c>
      <c r="P243" s="39"/>
      <c r="Q243" s="34"/>
    </row>
    <row r="244" customFormat="false" ht="18" hidden="false" customHeight="true" outlineLevel="0" collapsed="false">
      <c r="B244" s="32" t="str">
        <f aca="false">IF($D244="","",MAX(B$6:B243)+1)</f>
        <v/>
      </c>
      <c r="C244" s="33"/>
      <c r="D244" s="34"/>
      <c r="E244" s="34"/>
      <c r="F244" s="34"/>
      <c r="G244" s="34"/>
      <c r="H244" s="34"/>
      <c r="I244" s="34"/>
      <c r="J244" s="34"/>
      <c r="K244" s="35"/>
      <c r="L244" s="36"/>
      <c r="M244" s="36"/>
      <c r="N244" s="37" t="str">
        <f aca="false">IF(OR($L244="",$M244=""),"",$M244-$L244)</f>
        <v/>
      </c>
      <c r="O244" s="38" t="str">
        <f aca="true">IF($D244="","",IF($L244="","Expected",IF($M244="",IF(AND(ISNUMBER($C244),$C244&lt;TODAY()),"Not signed out","On site"),"Signed out")))</f>
        <v/>
      </c>
      <c r="P244" s="39"/>
      <c r="Q244" s="34"/>
    </row>
    <row r="245" customFormat="false" ht="18" hidden="false" customHeight="true" outlineLevel="0" collapsed="false">
      <c r="B245" s="32" t="str">
        <f aca="false">IF($D245="","",MAX(B$6:B244)+1)</f>
        <v/>
      </c>
      <c r="C245" s="33"/>
      <c r="D245" s="34"/>
      <c r="E245" s="34"/>
      <c r="F245" s="34"/>
      <c r="G245" s="34"/>
      <c r="H245" s="34"/>
      <c r="I245" s="34"/>
      <c r="J245" s="34"/>
      <c r="K245" s="35"/>
      <c r="L245" s="36"/>
      <c r="M245" s="36"/>
      <c r="N245" s="37" t="str">
        <f aca="false">IF(OR($L245="",$M245=""),"",$M245-$L245)</f>
        <v/>
      </c>
      <c r="O245" s="38" t="str">
        <f aca="true">IF($D245="","",IF($L245="","Expected",IF($M245="",IF(AND(ISNUMBER($C245),$C245&lt;TODAY()),"Not signed out","On site"),"Signed out")))</f>
        <v/>
      </c>
      <c r="P245" s="39"/>
      <c r="Q245" s="34"/>
    </row>
    <row r="246" customFormat="false" ht="18" hidden="false" customHeight="true" outlineLevel="0" collapsed="false">
      <c r="B246" s="32" t="str">
        <f aca="false">IF($D246="","",MAX(B$6:B245)+1)</f>
        <v/>
      </c>
      <c r="C246" s="33"/>
      <c r="D246" s="34"/>
      <c r="E246" s="34"/>
      <c r="F246" s="34"/>
      <c r="G246" s="34"/>
      <c r="H246" s="34"/>
      <c r="I246" s="34"/>
      <c r="J246" s="34"/>
      <c r="K246" s="35"/>
      <c r="L246" s="36"/>
      <c r="M246" s="36"/>
      <c r="N246" s="37" t="str">
        <f aca="false">IF(OR($L246="",$M246=""),"",$M246-$L246)</f>
        <v/>
      </c>
      <c r="O246" s="38" t="str">
        <f aca="true">IF($D246="","",IF($L246="","Expected",IF($M246="",IF(AND(ISNUMBER($C246),$C246&lt;TODAY()),"Not signed out","On site"),"Signed out")))</f>
        <v/>
      </c>
      <c r="P246" s="39"/>
      <c r="Q246" s="34"/>
    </row>
    <row r="247" customFormat="false" ht="18" hidden="false" customHeight="true" outlineLevel="0" collapsed="false">
      <c r="B247" s="32" t="str">
        <f aca="false">IF($D247="","",MAX(B$6:B246)+1)</f>
        <v/>
      </c>
      <c r="C247" s="33"/>
      <c r="D247" s="34"/>
      <c r="E247" s="34"/>
      <c r="F247" s="34"/>
      <c r="G247" s="34"/>
      <c r="H247" s="34"/>
      <c r="I247" s="34"/>
      <c r="J247" s="34"/>
      <c r="K247" s="35"/>
      <c r="L247" s="36"/>
      <c r="M247" s="36"/>
      <c r="N247" s="37" t="str">
        <f aca="false">IF(OR($L247="",$M247=""),"",$M247-$L247)</f>
        <v/>
      </c>
      <c r="O247" s="38" t="str">
        <f aca="true">IF($D247="","",IF($L247="","Expected",IF($M247="",IF(AND(ISNUMBER($C247),$C247&lt;TODAY()),"Not signed out","On site"),"Signed out")))</f>
        <v/>
      </c>
      <c r="P247" s="39"/>
      <c r="Q247" s="34"/>
    </row>
    <row r="248" customFormat="false" ht="18" hidden="false" customHeight="true" outlineLevel="0" collapsed="false">
      <c r="B248" s="32" t="str">
        <f aca="false">IF($D248="","",MAX(B$6:B247)+1)</f>
        <v/>
      </c>
      <c r="C248" s="33"/>
      <c r="D248" s="34"/>
      <c r="E248" s="34"/>
      <c r="F248" s="34"/>
      <c r="G248" s="34"/>
      <c r="H248" s="34"/>
      <c r="I248" s="34"/>
      <c r="J248" s="34"/>
      <c r="K248" s="35"/>
      <c r="L248" s="36"/>
      <c r="M248" s="36"/>
      <c r="N248" s="37" t="str">
        <f aca="false">IF(OR($L248="",$M248=""),"",$M248-$L248)</f>
        <v/>
      </c>
      <c r="O248" s="38" t="str">
        <f aca="true">IF($D248="","",IF($L248="","Expected",IF($M248="",IF(AND(ISNUMBER($C248),$C248&lt;TODAY()),"Not signed out","On site"),"Signed out")))</f>
        <v/>
      </c>
      <c r="P248" s="39"/>
      <c r="Q248" s="34"/>
    </row>
    <row r="249" customFormat="false" ht="18" hidden="false" customHeight="true" outlineLevel="0" collapsed="false">
      <c r="B249" s="32" t="str">
        <f aca="false">IF($D249="","",MAX(B$6:B248)+1)</f>
        <v/>
      </c>
      <c r="C249" s="33"/>
      <c r="D249" s="34"/>
      <c r="E249" s="34"/>
      <c r="F249" s="34"/>
      <c r="G249" s="34"/>
      <c r="H249" s="34"/>
      <c r="I249" s="34"/>
      <c r="J249" s="34"/>
      <c r="K249" s="35"/>
      <c r="L249" s="36"/>
      <c r="M249" s="36"/>
      <c r="N249" s="37" t="str">
        <f aca="false">IF(OR($L249="",$M249=""),"",$M249-$L249)</f>
        <v/>
      </c>
      <c r="O249" s="38" t="str">
        <f aca="true">IF($D249="","",IF($L249="","Expected",IF($M249="",IF(AND(ISNUMBER($C249),$C249&lt;TODAY()),"Not signed out","On site"),"Signed out")))</f>
        <v/>
      </c>
      <c r="P249" s="39"/>
      <c r="Q249" s="34"/>
    </row>
    <row r="250" customFormat="false" ht="18" hidden="false" customHeight="true" outlineLevel="0" collapsed="false">
      <c r="B250" s="32" t="str">
        <f aca="false">IF($D250="","",MAX(B$6:B249)+1)</f>
        <v/>
      </c>
      <c r="C250" s="33"/>
      <c r="D250" s="34"/>
      <c r="E250" s="34"/>
      <c r="F250" s="34"/>
      <c r="G250" s="34"/>
      <c r="H250" s="34"/>
      <c r="I250" s="34"/>
      <c r="J250" s="34"/>
      <c r="K250" s="35"/>
      <c r="L250" s="36"/>
      <c r="M250" s="36"/>
      <c r="N250" s="37" t="str">
        <f aca="false">IF(OR($L250="",$M250=""),"",$M250-$L250)</f>
        <v/>
      </c>
      <c r="O250" s="38" t="str">
        <f aca="true">IF($D250="","",IF($L250="","Expected",IF($M250="",IF(AND(ISNUMBER($C250),$C250&lt;TODAY()),"Not signed out","On site"),"Signed out")))</f>
        <v/>
      </c>
      <c r="P250" s="39"/>
      <c r="Q250" s="34"/>
    </row>
    <row r="251" customFormat="false" ht="18" hidden="false" customHeight="true" outlineLevel="0" collapsed="false">
      <c r="B251" s="32" t="str">
        <f aca="false">IF($D251="","",MAX(B$6:B250)+1)</f>
        <v/>
      </c>
      <c r="C251" s="33"/>
      <c r="D251" s="34"/>
      <c r="E251" s="34"/>
      <c r="F251" s="34"/>
      <c r="G251" s="34"/>
      <c r="H251" s="34"/>
      <c r="I251" s="34"/>
      <c r="J251" s="34"/>
      <c r="K251" s="35"/>
      <c r="L251" s="36"/>
      <c r="M251" s="36"/>
      <c r="N251" s="37" t="str">
        <f aca="false">IF(OR($L251="",$M251=""),"",$M251-$L251)</f>
        <v/>
      </c>
      <c r="O251" s="38" t="str">
        <f aca="true">IF($D251="","",IF($L251="","Expected",IF($M251="",IF(AND(ISNUMBER($C251),$C251&lt;TODAY()),"Not signed out","On site"),"Signed out")))</f>
        <v/>
      </c>
      <c r="P251" s="39"/>
      <c r="Q251" s="34"/>
    </row>
    <row r="252" customFormat="false" ht="18" hidden="false" customHeight="true" outlineLevel="0" collapsed="false">
      <c r="B252" s="32" t="str">
        <f aca="false">IF($D252="","",MAX(B$6:B251)+1)</f>
        <v/>
      </c>
      <c r="C252" s="33"/>
      <c r="D252" s="34"/>
      <c r="E252" s="34"/>
      <c r="F252" s="34"/>
      <c r="G252" s="34"/>
      <c r="H252" s="34"/>
      <c r="I252" s="34"/>
      <c r="J252" s="34"/>
      <c r="K252" s="35"/>
      <c r="L252" s="36"/>
      <c r="M252" s="36"/>
      <c r="N252" s="37" t="str">
        <f aca="false">IF(OR($L252="",$M252=""),"",$M252-$L252)</f>
        <v/>
      </c>
      <c r="O252" s="38" t="str">
        <f aca="true">IF($D252="","",IF($L252="","Expected",IF($M252="",IF(AND(ISNUMBER($C252),$C252&lt;TODAY()),"Not signed out","On site"),"Signed out")))</f>
        <v/>
      </c>
      <c r="P252" s="39"/>
      <c r="Q252" s="34"/>
    </row>
    <row r="253" customFormat="false" ht="18" hidden="false" customHeight="true" outlineLevel="0" collapsed="false">
      <c r="B253" s="32" t="str">
        <f aca="false">IF($D253="","",MAX(B$6:B252)+1)</f>
        <v/>
      </c>
      <c r="C253" s="33"/>
      <c r="D253" s="34"/>
      <c r="E253" s="34"/>
      <c r="F253" s="34"/>
      <c r="G253" s="34"/>
      <c r="H253" s="34"/>
      <c r="I253" s="34"/>
      <c r="J253" s="34"/>
      <c r="K253" s="35"/>
      <c r="L253" s="36"/>
      <c r="M253" s="36"/>
      <c r="N253" s="37" t="str">
        <f aca="false">IF(OR($L253="",$M253=""),"",$M253-$L253)</f>
        <v/>
      </c>
      <c r="O253" s="38" t="str">
        <f aca="true">IF($D253="","",IF($L253="","Expected",IF($M253="",IF(AND(ISNUMBER($C253),$C253&lt;TODAY()),"Not signed out","On site"),"Signed out")))</f>
        <v/>
      </c>
      <c r="P253" s="39"/>
      <c r="Q253" s="34"/>
    </row>
    <row r="254" customFormat="false" ht="18" hidden="false" customHeight="true" outlineLevel="0" collapsed="false">
      <c r="B254" s="32" t="str">
        <f aca="false">IF($D254="","",MAX(B$6:B253)+1)</f>
        <v/>
      </c>
      <c r="C254" s="33"/>
      <c r="D254" s="34"/>
      <c r="E254" s="34"/>
      <c r="F254" s="34"/>
      <c r="G254" s="34"/>
      <c r="H254" s="34"/>
      <c r="I254" s="34"/>
      <c r="J254" s="34"/>
      <c r="K254" s="35"/>
      <c r="L254" s="36"/>
      <c r="M254" s="36"/>
      <c r="N254" s="37" t="str">
        <f aca="false">IF(OR($L254="",$M254=""),"",$M254-$L254)</f>
        <v/>
      </c>
      <c r="O254" s="38" t="str">
        <f aca="true">IF($D254="","",IF($L254="","Expected",IF($M254="",IF(AND(ISNUMBER($C254),$C254&lt;TODAY()),"Not signed out","On site"),"Signed out")))</f>
        <v/>
      </c>
      <c r="P254" s="39"/>
      <c r="Q254" s="34"/>
    </row>
    <row r="255" customFormat="false" ht="18" hidden="false" customHeight="true" outlineLevel="0" collapsed="false">
      <c r="B255" s="32" t="str">
        <f aca="false">IF($D255="","",MAX(B$6:B254)+1)</f>
        <v/>
      </c>
      <c r="C255" s="33"/>
      <c r="D255" s="34"/>
      <c r="E255" s="34"/>
      <c r="F255" s="34"/>
      <c r="G255" s="34"/>
      <c r="H255" s="34"/>
      <c r="I255" s="34"/>
      <c r="J255" s="34"/>
      <c r="K255" s="35"/>
      <c r="L255" s="36"/>
      <c r="M255" s="36"/>
      <c r="N255" s="37" t="str">
        <f aca="false">IF(OR($L255="",$M255=""),"",$M255-$L255)</f>
        <v/>
      </c>
      <c r="O255" s="38" t="str">
        <f aca="true">IF($D255="","",IF($L255="","Expected",IF($M255="",IF(AND(ISNUMBER($C255),$C255&lt;TODAY()),"Not signed out","On site"),"Signed out")))</f>
        <v/>
      </c>
      <c r="P255" s="39"/>
      <c r="Q255" s="34"/>
    </row>
    <row r="256" customFormat="false" ht="18" hidden="false" customHeight="true" outlineLevel="0" collapsed="false">
      <c r="B256" s="32" t="str">
        <f aca="false">IF($D256="","",MAX(B$6:B255)+1)</f>
        <v/>
      </c>
      <c r="C256" s="33"/>
      <c r="D256" s="34"/>
      <c r="E256" s="34"/>
      <c r="F256" s="34"/>
      <c r="G256" s="34"/>
      <c r="H256" s="34"/>
      <c r="I256" s="34"/>
      <c r="J256" s="34"/>
      <c r="K256" s="35"/>
      <c r="L256" s="36"/>
      <c r="M256" s="36"/>
      <c r="N256" s="37" t="str">
        <f aca="false">IF(OR($L256="",$M256=""),"",$M256-$L256)</f>
        <v/>
      </c>
      <c r="O256" s="38" t="str">
        <f aca="true">IF($D256="","",IF($L256="","Expected",IF($M256="",IF(AND(ISNUMBER($C256),$C256&lt;TODAY()),"Not signed out","On site"),"Signed out")))</f>
        <v/>
      </c>
      <c r="P256" s="39"/>
      <c r="Q256" s="34"/>
    </row>
    <row r="257" customFormat="false" ht="18" hidden="false" customHeight="true" outlineLevel="0" collapsed="false">
      <c r="B257" s="32" t="str">
        <f aca="false">IF($D257="","",MAX(B$6:B256)+1)</f>
        <v/>
      </c>
      <c r="C257" s="33"/>
      <c r="D257" s="34"/>
      <c r="E257" s="34"/>
      <c r="F257" s="34"/>
      <c r="G257" s="34"/>
      <c r="H257" s="34"/>
      <c r="I257" s="34"/>
      <c r="J257" s="34"/>
      <c r="K257" s="35"/>
      <c r="L257" s="36"/>
      <c r="M257" s="36"/>
      <c r="N257" s="37" t="str">
        <f aca="false">IF(OR($L257="",$M257=""),"",$M257-$L257)</f>
        <v/>
      </c>
      <c r="O257" s="38" t="str">
        <f aca="true">IF($D257="","",IF($L257="","Expected",IF($M257="",IF(AND(ISNUMBER($C257),$C257&lt;TODAY()),"Not signed out","On site"),"Signed out")))</f>
        <v/>
      </c>
      <c r="P257" s="39"/>
      <c r="Q257" s="34"/>
    </row>
    <row r="258" customFormat="false" ht="18" hidden="false" customHeight="true" outlineLevel="0" collapsed="false">
      <c r="B258" s="32" t="str">
        <f aca="false">IF($D258="","",MAX(B$6:B257)+1)</f>
        <v/>
      </c>
      <c r="C258" s="33"/>
      <c r="D258" s="34"/>
      <c r="E258" s="34"/>
      <c r="F258" s="34"/>
      <c r="G258" s="34"/>
      <c r="H258" s="34"/>
      <c r="I258" s="34"/>
      <c r="J258" s="34"/>
      <c r="K258" s="35"/>
      <c r="L258" s="36"/>
      <c r="M258" s="36"/>
      <c r="N258" s="37" t="str">
        <f aca="false">IF(OR($L258="",$M258=""),"",$M258-$L258)</f>
        <v/>
      </c>
      <c r="O258" s="38" t="str">
        <f aca="true">IF($D258="","",IF($L258="","Expected",IF($M258="",IF(AND(ISNUMBER($C258),$C258&lt;TODAY()),"Not signed out","On site"),"Signed out")))</f>
        <v/>
      </c>
      <c r="P258" s="39"/>
      <c r="Q258" s="34"/>
    </row>
    <row r="259" customFormat="false" ht="18" hidden="false" customHeight="true" outlineLevel="0" collapsed="false">
      <c r="B259" s="32" t="str">
        <f aca="false">IF($D259="","",MAX(B$6:B258)+1)</f>
        <v/>
      </c>
      <c r="C259" s="33"/>
      <c r="D259" s="34"/>
      <c r="E259" s="34"/>
      <c r="F259" s="34"/>
      <c r="G259" s="34"/>
      <c r="H259" s="34"/>
      <c r="I259" s="34"/>
      <c r="J259" s="34"/>
      <c r="K259" s="35"/>
      <c r="L259" s="36"/>
      <c r="M259" s="36"/>
      <c r="N259" s="37" t="str">
        <f aca="false">IF(OR($L259="",$M259=""),"",$M259-$L259)</f>
        <v/>
      </c>
      <c r="O259" s="38" t="str">
        <f aca="true">IF($D259="","",IF($L259="","Expected",IF($M259="",IF(AND(ISNUMBER($C259),$C259&lt;TODAY()),"Not signed out","On site"),"Signed out")))</f>
        <v/>
      </c>
      <c r="P259" s="39"/>
      <c r="Q259" s="34"/>
    </row>
    <row r="260" customFormat="false" ht="18" hidden="false" customHeight="true" outlineLevel="0" collapsed="false">
      <c r="B260" s="32" t="str">
        <f aca="false">IF($D260="","",MAX(B$6:B259)+1)</f>
        <v/>
      </c>
      <c r="C260" s="33"/>
      <c r="D260" s="34"/>
      <c r="E260" s="34"/>
      <c r="F260" s="34"/>
      <c r="G260" s="34"/>
      <c r="H260" s="34"/>
      <c r="I260" s="34"/>
      <c r="J260" s="34"/>
      <c r="K260" s="35"/>
      <c r="L260" s="36"/>
      <c r="M260" s="36"/>
      <c r="N260" s="37" t="str">
        <f aca="false">IF(OR($L260="",$M260=""),"",$M260-$L260)</f>
        <v/>
      </c>
      <c r="O260" s="38" t="str">
        <f aca="true">IF($D260="","",IF($L260="","Expected",IF($M260="",IF(AND(ISNUMBER($C260),$C260&lt;TODAY()),"Not signed out","On site"),"Signed out")))</f>
        <v/>
      </c>
      <c r="P260" s="39"/>
      <c r="Q260" s="34"/>
    </row>
    <row r="261" customFormat="false" ht="18" hidden="false" customHeight="true" outlineLevel="0" collapsed="false">
      <c r="B261" s="32" t="str">
        <f aca="false">IF($D261="","",MAX(B$6:B260)+1)</f>
        <v/>
      </c>
      <c r="C261" s="33"/>
      <c r="D261" s="34"/>
      <c r="E261" s="34"/>
      <c r="F261" s="34"/>
      <c r="G261" s="34"/>
      <c r="H261" s="34"/>
      <c r="I261" s="34"/>
      <c r="J261" s="34"/>
      <c r="K261" s="35"/>
      <c r="L261" s="36"/>
      <c r="M261" s="36"/>
      <c r="N261" s="37" t="str">
        <f aca="false">IF(OR($L261="",$M261=""),"",$M261-$L261)</f>
        <v/>
      </c>
      <c r="O261" s="38" t="str">
        <f aca="true">IF($D261="","",IF($L261="","Expected",IF($M261="",IF(AND(ISNUMBER($C261),$C261&lt;TODAY()),"Not signed out","On site"),"Signed out")))</f>
        <v/>
      </c>
      <c r="P261" s="39"/>
      <c r="Q261" s="34"/>
    </row>
    <row r="262" customFormat="false" ht="18" hidden="false" customHeight="true" outlineLevel="0" collapsed="false">
      <c r="B262" s="32" t="str">
        <f aca="false">IF($D262="","",MAX(B$6:B261)+1)</f>
        <v/>
      </c>
      <c r="C262" s="33"/>
      <c r="D262" s="34"/>
      <c r="E262" s="34"/>
      <c r="F262" s="34"/>
      <c r="G262" s="34"/>
      <c r="H262" s="34"/>
      <c r="I262" s="34"/>
      <c r="J262" s="34"/>
      <c r="K262" s="35"/>
      <c r="L262" s="36"/>
      <c r="M262" s="36"/>
      <c r="N262" s="37" t="str">
        <f aca="false">IF(OR($L262="",$M262=""),"",$M262-$L262)</f>
        <v/>
      </c>
      <c r="O262" s="38" t="str">
        <f aca="true">IF($D262="","",IF($L262="","Expected",IF($M262="",IF(AND(ISNUMBER($C262),$C262&lt;TODAY()),"Not signed out","On site"),"Signed out")))</f>
        <v/>
      </c>
      <c r="P262" s="39"/>
      <c r="Q262" s="34"/>
    </row>
    <row r="263" customFormat="false" ht="18" hidden="false" customHeight="true" outlineLevel="0" collapsed="false">
      <c r="B263" s="32" t="str">
        <f aca="false">IF($D263="","",MAX(B$6:B262)+1)</f>
        <v/>
      </c>
      <c r="C263" s="33"/>
      <c r="D263" s="34"/>
      <c r="E263" s="34"/>
      <c r="F263" s="34"/>
      <c r="G263" s="34"/>
      <c r="H263" s="34"/>
      <c r="I263" s="34"/>
      <c r="J263" s="34"/>
      <c r="K263" s="35"/>
      <c r="L263" s="36"/>
      <c r="M263" s="36"/>
      <c r="N263" s="37" t="str">
        <f aca="false">IF(OR($L263="",$M263=""),"",$M263-$L263)</f>
        <v/>
      </c>
      <c r="O263" s="38" t="str">
        <f aca="true">IF($D263="","",IF($L263="","Expected",IF($M263="",IF(AND(ISNUMBER($C263),$C263&lt;TODAY()),"Not signed out","On site"),"Signed out")))</f>
        <v/>
      </c>
      <c r="P263" s="39"/>
      <c r="Q263" s="34"/>
    </row>
    <row r="264" customFormat="false" ht="18" hidden="false" customHeight="true" outlineLevel="0" collapsed="false">
      <c r="B264" s="32" t="str">
        <f aca="false">IF($D264="","",MAX(B$6:B263)+1)</f>
        <v/>
      </c>
      <c r="C264" s="33"/>
      <c r="D264" s="34"/>
      <c r="E264" s="34"/>
      <c r="F264" s="34"/>
      <c r="G264" s="34"/>
      <c r="H264" s="34"/>
      <c r="I264" s="34"/>
      <c r="J264" s="34"/>
      <c r="K264" s="35"/>
      <c r="L264" s="36"/>
      <c r="M264" s="36"/>
      <c r="N264" s="37" t="str">
        <f aca="false">IF(OR($L264="",$M264=""),"",$M264-$L264)</f>
        <v/>
      </c>
      <c r="O264" s="38" t="str">
        <f aca="true">IF($D264="","",IF($L264="","Expected",IF($M264="",IF(AND(ISNUMBER($C264),$C264&lt;TODAY()),"Not signed out","On site"),"Signed out")))</f>
        <v/>
      </c>
      <c r="P264" s="39"/>
      <c r="Q264" s="34"/>
    </row>
    <row r="265" customFormat="false" ht="18" hidden="false" customHeight="true" outlineLevel="0" collapsed="false">
      <c r="B265" s="32" t="str">
        <f aca="false">IF($D265="","",MAX(B$6:B264)+1)</f>
        <v/>
      </c>
      <c r="C265" s="33"/>
      <c r="D265" s="34"/>
      <c r="E265" s="34"/>
      <c r="F265" s="34"/>
      <c r="G265" s="34"/>
      <c r="H265" s="34"/>
      <c r="I265" s="34"/>
      <c r="J265" s="34"/>
      <c r="K265" s="35"/>
      <c r="L265" s="36"/>
      <c r="M265" s="36"/>
      <c r="N265" s="37" t="str">
        <f aca="false">IF(OR($L265="",$M265=""),"",$M265-$L265)</f>
        <v/>
      </c>
      <c r="O265" s="38" t="str">
        <f aca="true">IF($D265="","",IF($L265="","Expected",IF($M265="",IF(AND(ISNUMBER($C265),$C265&lt;TODAY()),"Not signed out","On site"),"Signed out")))</f>
        <v/>
      </c>
      <c r="P265" s="39"/>
      <c r="Q265" s="34"/>
    </row>
    <row r="266" customFormat="false" ht="18" hidden="false" customHeight="true" outlineLevel="0" collapsed="false">
      <c r="B266" s="32" t="str">
        <f aca="false">IF($D266="","",MAX(B$6:B265)+1)</f>
        <v/>
      </c>
      <c r="C266" s="33"/>
      <c r="D266" s="34"/>
      <c r="E266" s="34"/>
      <c r="F266" s="34"/>
      <c r="G266" s="34"/>
      <c r="H266" s="34"/>
      <c r="I266" s="34"/>
      <c r="J266" s="34"/>
      <c r="K266" s="35"/>
      <c r="L266" s="36"/>
      <c r="M266" s="36"/>
      <c r="N266" s="37" t="str">
        <f aca="false">IF(OR($L266="",$M266=""),"",$M266-$L266)</f>
        <v/>
      </c>
      <c r="O266" s="38" t="str">
        <f aca="true">IF($D266="","",IF($L266="","Expected",IF($M266="",IF(AND(ISNUMBER($C266),$C266&lt;TODAY()),"Not signed out","On site"),"Signed out")))</f>
        <v/>
      </c>
      <c r="P266" s="39"/>
      <c r="Q266" s="34"/>
    </row>
    <row r="267" customFormat="false" ht="18" hidden="false" customHeight="true" outlineLevel="0" collapsed="false">
      <c r="B267" s="32" t="str">
        <f aca="false">IF($D267="","",MAX(B$6:B266)+1)</f>
        <v/>
      </c>
      <c r="C267" s="33"/>
      <c r="D267" s="34"/>
      <c r="E267" s="34"/>
      <c r="F267" s="34"/>
      <c r="G267" s="34"/>
      <c r="H267" s="34"/>
      <c r="I267" s="34"/>
      <c r="J267" s="34"/>
      <c r="K267" s="35"/>
      <c r="L267" s="36"/>
      <c r="M267" s="36"/>
      <c r="N267" s="37" t="str">
        <f aca="false">IF(OR($L267="",$M267=""),"",$M267-$L267)</f>
        <v/>
      </c>
      <c r="O267" s="38" t="str">
        <f aca="true">IF($D267="","",IF($L267="","Expected",IF($M267="",IF(AND(ISNUMBER($C267),$C267&lt;TODAY()),"Not signed out","On site"),"Signed out")))</f>
        <v/>
      </c>
      <c r="P267" s="39"/>
      <c r="Q267" s="34"/>
    </row>
    <row r="268" customFormat="false" ht="18" hidden="false" customHeight="true" outlineLevel="0" collapsed="false">
      <c r="B268" s="32" t="str">
        <f aca="false">IF($D268="","",MAX(B$6:B267)+1)</f>
        <v/>
      </c>
      <c r="C268" s="33"/>
      <c r="D268" s="34"/>
      <c r="E268" s="34"/>
      <c r="F268" s="34"/>
      <c r="G268" s="34"/>
      <c r="H268" s="34"/>
      <c r="I268" s="34"/>
      <c r="J268" s="34"/>
      <c r="K268" s="35"/>
      <c r="L268" s="36"/>
      <c r="M268" s="36"/>
      <c r="N268" s="37" t="str">
        <f aca="false">IF(OR($L268="",$M268=""),"",$M268-$L268)</f>
        <v/>
      </c>
      <c r="O268" s="38" t="str">
        <f aca="true">IF($D268="","",IF($L268="","Expected",IF($M268="",IF(AND(ISNUMBER($C268),$C268&lt;TODAY()),"Not signed out","On site"),"Signed out")))</f>
        <v/>
      </c>
      <c r="P268" s="39"/>
      <c r="Q268" s="34"/>
    </row>
    <row r="269" customFormat="false" ht="18" hidden="false" customHeight="true" outlineLevel="0" collapsed="false">
      <c r="B269" s="32" t="str">
        <f aca="false">IF($D269="","",MAX(B$6:B268)+1)</f>
        <v/>
      </c>
      <c r="C269" s="33"/>
      <c r="D269" s="34"/>
      <c r="E269" s="34"/>
      <c r="F269" s="34"/>
      <c r="G269" s="34"/>
      <c r="H269" s="34"/>
      <c r="I269" s="34"/>
      <c r="J269" s="34"/>
      <c r="K269" s="35"/>
      <c r="L269" s="36"/>
      <c r="M269" s="36"/>
      <c r="N269" s="37" t="str">
        <f aca="false">IF(OR($L269="",$M269=""),"",$M269-$L269)</f>
        <v/>
      </c>
      <c r="O269" s="38" t="str">
        <f aca="true">IF($D269="","",IF($L269="","Expected",IF($M269="",IF(AND(ISNUMBER($C269),$C269&lt;TODAY()),"Not signed out","On site"),"Signed out")))</f>
        <v/>
      </c>
      <c r="P269" s="39"/>
      <c r="Q269" s="34"/>
    </row>
    <row r="270" customFormat="false" ht="18" hidden="false" customHeight="true" outlineLevel="0" collapsed="false">
      <c r="B270" s="32" t="str">
        <f aca="false">IF($D270="","",MAX(B$6:B269)+1)</f>
        <v/>
      </c>
      <c r="C270" s="33"/>
      <c r="D270" s="34"/>
      <c r="E270" s="34"/>
      <c r="F270" s="34"/>
      <c r="G270" s="34"/>
      <c r="H270" s="34"/>
      <c r="I270" s="34"/>
      <c r="J270" s="34"/>
      <c r="K270" s="35"/>
      <c r="L270" s="36"/>
      <c r="M270" s="36"/>
      <c r="N270" s="37" t="str">
        <f aca="false">IF(OR($L270="",$M270=""),"",$M270-$L270)</f>
        <v/>
      </c>
      <c r="O270" s="38" t="str">
        <f aca="true">IF($D270="","",IF($L270="","Expected",IF($M270="",IF(AND(ISNUMBER($C270),$C270&lt;TODAY()),"Not signed out","On site"),"Signed out")))</f>
        <v/>
      </c>
      <c r="P270" s="39"/>
      <c r="Q270" s="34"/>
    </row>
    <row r="271" customFormat="false" ht="18" hidden="false" customHeight="true" outlineLevel="0" collapsed="false">
      <c r="B271" s="32" t="str">
        <f aca="false">IF($D271="","",MAX(B$6:B270)+1)</f>
        <v/>
      </c>
      <c r="C271" s="33"/>
      <c r="D271" s="34"/>
      <c r="E271" s="34"/>
      <c r="F271" s="34"/>
      <c r="G271" s="34"/>
      <c r="H271" s="34"/>
      <c r="I271" s="34"/>
      <c r="J271" s="34"/>
      <c r="K271" s="35"/>
      <c r="L271" s="36"/>
      <c r="M271" s="36"/>
      <c r="N271" s="37" t="str">
        <f aca="false">IF(OR($L271="",$M271=""),"",$M271-$L271)</f>
        <v/>
      </c>
      <c r="O271" s="38" t="str">
        <f aca="true">IF($D271="","",IF($L271="","Expected",IF($M271="",IF(AND(ISNUMBER($C271),$C271&lt;TODAY()),"Not signed out","On site"),"Signed out")))</f>
        <v/>
      </c>
      <c r="P271" s="39"/>
      <c r="Q271" s="34"/>
    </row>
    <row r="272" customFormat="false" ht="18" hidden="false" customHeight="true" outlineLevel="0" collapsed="false">
      <c r="B272" s="32" t="str">
        <f aca="false">IF($D272="","",MAX(B$6:B271)+1)</f>
        <v/>
      </c>
      <c r="C272" s="33"/>
      <c r="D272" s="34"/>
      <c r="E272" s="34"/>
      <c r="F272" s="34"/>
      <c r="G272" s="34"/>
      <c r="H272" s="34"/>
      <c r="I272" s="34"/>
      <c r="J272" s="34"/>
      <c r="K272" s="35"/>
      <c r="L272" s="36"/>
      <c r="M272" s="36"/>
      <c r="N272" s="37" t="str">
        <f aca="false">IF(OR($L272="",$M272=""),"",$M272-$L272)</f>
        <v/>
      </c>
      <c r="O272" s="38" t="str">
        <f aca="true">IF($D272="","",IF($L272="","Expected",IF($M272="",IF(AND(ISNUMBER($C272),$C272&lt;TODAY()),"Not signed out","On site"),"Signed out")))</f>
        <v/>
      </c>
      <c r="P272" s="39"/>
      <c r="Q272" s="34"/>
    </row>
    <row r="273" customFormat="false" ht="18" hidden="false" customHeight="true" outlineLevel="0" collapsed="false">
      <c r="B273" s="32" t="str">
        <f aca="false">IF($D273="","",MAX(B$6:B272)+1)</f>
        <v/>
      </c>
      <c r="C273" s="33"/>
      <c r="D273" s="34"/>
      <c r="E273" s="34"/>
      <c r="F273" s="34"/>
      <c r="G273" s="34"/>
      <c r="H273" s="34"/>
      <c r="I273" s="34"/>
      <c r="J273" s="34"/>
      <c r="K273" s="35"/>
      <c r="L273" s="36"/>
      <c r="M273" s="36"/>
      <c r="N273" s="37" t="str">
        <f aca="false">IF(OR($L273="",$M273=""),"",$M273-$L273)</f>
        <v/>
      </c>
      <c r="O273" s="38" t="str">
        <f aca="true">IF($D273="","",IF($L273="","Expected",IF($M273="",IF(AND(ISNUMBER($C273),$C273&lt;TODAY()),"Not signed out","On site"),"Signed out")))</f>
        <v/>
      </c>
      <c r="P273" s="39"/>
      <c r="Q273" s="34"/>
    </row>
    <row r="274" customFormat="false" ht="18" hidden="false" customHeight="true" outlineLevel="0" collapsed="false">
      <c r="B274" s="32" t="str">
        <f aca="false">IF($D274="","",MAX(B$6:B273)+1)</f>
        <v/>
      </c>
      <c r="C274" s="33"/>
      <c r="D274" s="34"/>
      <c r="E274" s="34"/>
      <c r="F274" s="34"/>
      <c r="G274" s="34"/>
      <c r="H274" s="34"/>
      <c r="I274" s="34"/>
      <c r="J274" s="34"/>
      <c r="K274" s="35"/>
      <c r="L274" s="36"/>
      <c r="M274" s="36"/>
      <c r="N274" s="37" t="str">
        <f aca="false">IF(OR($L274="",$M274=""),"",$M274-$L274)</f>
        <v/>
      </c>
      <c r="O274" s="38" t="str">
        <f aca="true">IF($D274="","",IF($L274="","Expected",IF($M274="",IF(AND(ISNUMBER($C274),$C274&lt;TODAY()),"Not signed out","On site"),"Signed out")))</f>
        <v/>
      </c>
      <c r="P274" s="39"/>
      <c r="Q274" s="34"/>
    </row>
    <row r="275" customFormat="false" ht="18" hidden="false" customHeight="true" outlineLevel="0" collapsed="false">
      <c r="B275" s="32" t="str">
        <f aca="false">IF($D275="","",MAX(B$6:B274)+1)</f>
        <v/>
      </c>
      <c r="C275" s="33"/>
      <c r="D275" s="34"/>
      <c r="E275" s="34"/>
      <c r="F275" s="34"/>
      <c r="G275" s="34"/>
      <c r="H275" s="34"/>
      <c r="I275" s="34"/>
      <c r="J275" s="34"/>
      <c r="K275" s="35"/>
      <c r="L275" s="36"/>
      <c r="M275" s="36"/>
      <c r="N275" s="37" t="str">
        <f aca="false">IF(OR($L275="",$M275=""),"",$M275-$L275)</f>
        <v/>
      </c>
      <c r="O275" s="38" t="str">
        <f aca="true">IF($D275="","",IF($L275="","Expected",IF($M275="",IF(AND(ISNUMBER($C275),$C275&lt;TODAY()),"Not signed out","On site"),"Signed out")))</f>
        <v/>
      </c>
      <c r="P275" s="39"/>
      <c r="Q275" s="34"/>
    </row>
    <row r="276" customFormat="false" ht="18" hidden="false" customHeight="true" outlineLevel="0" collapsed="false">
      <c r="B276" s="32" t="str">
        <f aca="false">IF($D276="","",MAX(B$6:B275)+1)</f>
        <v/>
      </c>
      <c r="C276" s="33"/>
      <c r="D276" s="34"/>
      <c r="E276" s="34"/>
      <c r="F276" s="34"/>
      <c r="G276" s="34"/>
      <c r="H276" s="34"/>
      <c r="I276" s="34"/>
      <c r="J276" s="34"/>
      <c r="K276" s="35"/>
      <c r="L276" s="36"/>
      <c r="M276" s="36"/>
      <c r="N276" s="37" t="str">
        <f aca="false">IF(OR($L276="",$M276=""),"",$M276-$L276)</f>
        <v/>
      </c>
      <c r="O276" s="38" t="str">
        <f aca="true">IF($D276="","",IF($L276="","Expected",IF($M276="",IF(AND(ISNUMBER($C276),$C276&lt;TODAY()),"Not signed out","On site"),"Signed out")))</f>
        <v/>
      </c>
      <c r="P276" s="39"/>
      <c r="Q276" s="34"/>
    </row>
    <row r="277" customFormat="false" ht="18" hidden="false" customHeight="true" outlineLevel="0" collapsed="false">
      <c r="B277" s="32" t="str">
        <f aca="false">IF($D277="","",MAX(B$6:B276)+1)</f>
        <v/>
      </c>
      <c r="C277" s="33"/>
      <c r="D277" s="34"/>
      <c r="E277" s="34"/>
      <c r="F277" s="34"/>
      <c r="G277" s="34"/>
      <c r="H277" s="34"/>
      <c r="I277" s="34"/>
      <c r="J277" s="34"/>
      <c r="K277" s="35"/>
      <c r="L277" s="36"/>
      <c r="M277" s="36"/>
      <c r="N277" s="37" t="str">
        <f aca="false">IF(OR($L277="",$M277=""),"",$M277-$L277)</f>
        <v/>
      </c>
      <c r="O277" s="38" t="str">
        <f aca="true">IF($D277="","",IF($L277="","Expected",IF($M277="",IF(AND(ISNUMBER($C277),$C277&lt;TODAY()),"Not signed out","On site"),"Signed out")))</f>
        <v/>
      </c>
      <c r="P277" s="39"/>
      <c r="Q277" s="34"/>
    </row>
    <row r="278" customFormat="false" ht="18" hidden="false" customHeight="true" outlineLevel="0" collapsed="false">
      <c r="B278" s="32" t="str">
        <f aca="false">IF($D278="","",MAX(B$6:B277)+1)</f>
        <v/>
      </c>
      <c r="C278" s="33"/>
      <c r="D278" s="34"/>
      <c r="E278" s="34"/>
      <c r="F278" s="34"/>
      <c r="G278" s="34"/>
      <c r="H278" s="34"/>
      <c r="I278" s="34"/>
      <c r="J278" s="34"/>
      <c r="K278" s="35"/>
      <c r="L278" s="36"/>
      <c r="M278" s="36"/>
      <c r="N278" s="37" t="str">
        <f aca="false">IF(OR($L278="",$M278=""),"",$M278-$L278)</f>
        <v/>
      </c>
      <c r="O278" s="38" t="str">
        <f aca="true">IF($D278="","",IF($L278="","Expected",IF($M278="",IF(AND(ISNUMBER($C278),$C278&lt;TODAY()),"Not signed out","On site"),"Signed out")))</f>
        <v/>
      </c>
      <c r="P278" s="39"/>
      <c r="Q278" s="34"/>
    </row>
    <row r="279" customFormat="false" ht="18" hidden="false" customHeight="true" outlineLevel="0" collapsed="false">
      <c r="B279" s="32" t="str">
        <f aca="false">IF($D279="","",MAX(B$6:B278)+1)</f>
        <v/>
      </c>
      <c r="C279" s="33"/>
      <c r="D279" s="34"/>
      <c r="E279" s="34"/>
      <c r="F279" s="34"/>
      <c r="G279" s="34"/>
      <c r="H279" s="34"/>
      <c r="I279" s="34"/>
      <c r="J279" s="34"/>
      <c r="K279" s="35"/>
      <c r="L279" s="36"/>
      <c r="M279" s="36"/>
      <c r="N279" s="37" t="str">
        <f aca="false">IF(OR($L279="",$M279=""),"",$M279-$L279)</f>
        <v/>
      </c>
      <c r="O279" s="38" t="str">
        <f aca="true">IF($D279="","",IF($L279="","Expected",IF($M279="",IF(AND(ISNUMBER($C279),$C279&lt;TODAY()),"Not signed out","On site"),"Signed out")))</f>
        <v/>
      </c>
      <c r="P279" s="39"/>
      <c r="Q279" s="34"/>
    </row>
    <row r="280" customFormat="false" ht="18" hidden="false" customHeight="true" outlineLevel="0" collapsed="false">
      <c r="B280" s="32" t="str">
        <f aca="false">IF($D280="","",MAX(B$6:B279)+1)</f>
        <v/>
      </c>
      <c r="C280" s="33"/>
      <c r="D280" s="34"/>
      <c r="E280" s="34"/>
      <c r="F280" s="34"/>
      <c r="G280" s="34"/>
      <c r="H280" s="34"/>
      <c r="I280" s="34"/>
      <c r="J280" s="34"/>
      <c r="K280" s="35"/>
      <c r="L280" s="36"/>
      <c r="M280" s="36"/>
      <c r="N280" s="37" t="str">
        <f aca="false">IF(OR($L280="",$M280=""),"",$M280-$L280)</f>
        <v/>
      </c>
      <c r="O280" s="38" t="str">
        <f aca="true">IF($D280="","",IF($L280="","Expected",IF($M280="",IF(AND(ISNUMBER($C280),$C280&lt;TODAY()),"Not signed out","On site"),"Signed out")))</f>
        <v/>
      </c>
      <c r="P280" s="39"/>
      <c r="Q280" s="34"/>
    </row>
    <row r="281" customFormat="false" ht="18" hidden="false" customHeight="true" outlineLevel="0" collapsed="false">
      <c r="B281" s="32" t="str">
        <f aca="false">IF($D281="","",MAX(B$6:B280)+1)</f>
        <v/>
      </c>
      <c r="C281" s="33"/>
      <c r="D281" s="34"/>
      <c r="E281" s="34"/>
      <c r="F281" s="34"/>
      <c r="G281" s="34"/>
      <c r="H281" s="34"/>
      <c r="I281" s="34"/>
      <c r="J281" s="34"/>
      <c r="K281" s="35"/>
      <c r="L281" s="36"/>
      <c r="M281" s="36"/>
      <c r="N281" s="37" t="str">
        <f aca="false">IF(OR($L281="",$M281=""),"",$M281-$L281)</f>
        <v/>
      </c>
      <c r="O281" s="38" t="str">
        <f aca="true">IF($D281="","",IF($L281="","Expected",IF($M281="",IF(AND(ISNUMBER($C281),$C281&lt;TODAY()),"Not signed out","On site"),"Signed out")))</f>
        <v/>
      </c>
      <c r="P281" s="39"/>
      <c r="Q281" s="34"/>
    </row>
    <row r="282" customFormat="false" ht="18" hidden="false" customHeight="true" outlineLevel="0" collapsed="false">
      <c r="B282" s="32" t="str">
        <f aca="false">IF($D282="","",MAX(B$6:B281)+1)</f>
        <v/>
      </c>
      <c r="C282" s="33"/>
      <c r="D282" s="34"/>
      <c r="E282" s="34"/>
      <c r="F282" s="34"/>
      <c r="G282" s="34"/>
      <c r="H282" s="34"/>
      <c r="I282" s="34"/>
      <c r="J282" s="34"/>
      <c r="K282" s="35"/>
      <c r="L282" s="36"/>
      <c r="M282" s="36"/>
      <c r="N282" s="37" t="str">
        <f aca="false">IF(OR($L282="",$M282=""),"",$M282-$L282)</f>
        <v/>
      </c>
      <c r="O282" s="38" t="str">
        <f aca="true">IF($D282="","",IF($L282="","Expected",IF($M282="",IF(AND(ISNUMBER($C282),$C282&lt;TODAY()),"Not signed out","On site"),"Signed out")))</f>
        <v/>
      </c>
      <c r="P282" s="39"/>
      <c r="Q282" s="34"/>
    </row>
    <row r="283" customFormat="false" ht="18" hidden="false" customHeight="true" outlineLevel="0" collapsed="false">
      <c r="B283" s="32" t="str">
        <f aca="false">IF($D283="","",MAX(B$6:B282)+1)</f>
        <v/>
      </c>
      <c r="C283" s="33"/>
      <c r="D283" s="34"/>
      <c r="E283" s="34"/>
      <c r="F283" s="34"/>
      <c r="G283" s="34"/>
      <c r="H283" s="34"/>
      <c r="I283" s="34"/>
      <c r="J283" s="34"/>
      <c r="K283" s="35"/>
      <c r="L283" s="36"/>
      <c r="M283" s="36"/>
      <c r="N283" s="37" t="str">
        <f aca="false">IF(OR($L283="",$M283=""),"",$M283-$L283)</f>
        <v/>
      </c>
      <c r="O283" s="38" t="str">
        <f aca="true">IF($D283="","",IF($L283="","Expected",IF($M283="",IF(AND(ISNUMBER($C283),$C283&lt;TODAY()),"Not signed out","On site"),"Signed out")))</f>
        <v/>
      </c>
      <c r="P283" s="39"/>
      <c r="Q283" s="34"/>
    </row>
    <row r="284" customFormat="false" ht="18" hidden="false" customHeight="true" outlineLevel="0" collapsed="false">
      <c r="B284" s="32" t="str">
        <f aca="false">IF($D284="","",MAX(B$6:B283)+1)</f>
        <v/>
      </c>
      <c r="C284" s="33"/>
      <c r="D284" s="34"/>
      <c r="E284" s="34"/>
      <c r="F284" s="34"/>
      <c r="G284" s="34"/>
      <c r="H284" s="34"/>
      <c r="I284" s="34"/>
      <c r="J284" s="34"/>
      <c r="K284" s="35"/>
      <c r="L284" s="36"/>
      <c r="M284" s="36"/>
      <c r="N284" s="37" t="str">
        <f aca="false">IF(OR($L284="",$M284=""),"",$M284-$L284)</f>
        <v/>
      </c>
      <c r="O284" s="38" t="str">
        <f aca="true">IF($D284="","",IF($L284="","Expected",IF($M284="",IF(AND(ISNUMBER($C284),$C284&lt;TODAY()),"Not signed out","On site"),"Signed out")))</f>
        <v/>
      </c>
      <c r="P284" s="39"/>
      <c r="Q284" s="34"/>
    </row>
    <row r="285" customFormat="false" ht="18" hidden="false" customHeight="true" outlineLevel="0" collapsed="false">
      <c r="B285" s="32" t="str">
        <f aca="false">IF($D285="","",MAX(B$6:B284)+1)</f>
        <v/>
      </c>
      <c r="C285" s="33"/>
      <c r="D285" s="34"/>
      <c r="E285" s="34"/>
      <c r="F285" s="34"/>
      <c r="G285" s="34"/>
      <c r="H285" s="34"/>
      <c r="I285" s="34"/>
      <c r="J285" s="34"/>
      <c r="K285" s="35"/>
      <c r="L285" s="36"/>
      <c r="M285" s="36"/>
      <c r="N285" s="37" t="str">
        <f aca="false">IF(OR($L285="",$M285=""),"",$M285-$L285)</f>
        <v/>
      </c>
      <c r="O285" s="38" t="str">
        <f aca="true">IF($D285="","",IF($L285="","Expected",IF($M285="",IF(AND(ISNUMBER($C285),$C285&lt;TODAY()),"Not signed out","On site"),"Signed out")))</f>
        <v/>
      </c>
      <c r="P285" s="39"/>
      <c r="Q285" s="34"/>
    </row>
    <row r="286" customFormat="false" ht="18" hidden="false" customHeight="true" outlineLevel="0" collapsed="false">
      <c r="B286" s="32" t="str">
        <f aca="false">IF($D286="","",MAX(B$6:B285)+1)</f>
        <v/>
      </c>
      <c r="C286" s="33"/>
      <c r="D286" s="34"/>
      <c r="E286" s="34"/>
      <c r="F286" s="34"/>
      <c r="G286" s="34"/>
      <c r="H286" s="34"/>
      <c r="I286" s="34"/>
      <c r="J286" s="34"/>
      <c r="K286" s="35"/>
      <c r="L286" s="36"/>
      <c r="M286" s="36"/>
      <c r="N286" s="37" t="str">
        <f aca="false">IF(OR($L286="",$M286=""),"",$M286-$L286)</f>
        <v/>
      </c>
      <c r="O286" s="38" t="str">
        <f aca="true">IF($D286="","",IF($L286="","Expected",IF($M286="",IF(AND(ISNUMBER($C286),$C286&lt;TODAY()),"Not signed out","On site"),"Signed out")))</f>
        <v/>
      </c>
      <c r="P286" s="39"/>
      <c r="Q286" s="34"/>
    </row>
    <row r="287" customFormat="false" ht="18" hidden="false" customHeight="true" outlineLevel="0" collapsed="false">
      <c r="B287" s="32" t="str">
        <f aca="false">IF($D287="","",MAX(B$6:B286)+1)</f>
        <v/>
      </c>
      <c r="C287" s="33"/>
      <c r="D287" s="34"/>
      <c r="E287" s="34"/>
      <c r="F287" s="34"/>
      <c r="G287" s="34"/>
      <c r="H287" s="34"/>
      <c r="I287" s="34"/>
      <c r="J287" s="34"/>
      <c r="K287" s="35"/>
      <c r="L287" s="36"/>
      <c r="M287" s="36"/>
      <c r="N287" s="37" t="str">
        <f aca="false">IF(OR($L287="",$M287=""),"",$M287-$L287)</f>
        <v/>
      </c>
      <c r="O287" s="38" t="str">
        <f aca="true">IF($D287="","",IF($L287="","Expected",IF($M287="",IF(AND(ISNUMBER($C287),$C287&lt;TODAY()),"Not signed out","On site"),"Signed out")))</f>
        <v/>
      </c>
      <c r="P287" s="39"/>
      <c r="Q287" s="34"/>
    </row>
    <row r="288" customFormat="false" ht="18" hidden="false" customHeight="true" outlineLevel="0" collapsed="false">
      <c r="B288" s="32" t="str">
        <f aca="false">IF($D288="","",MAX(B$6:B287)+1)</f>
        <v/>
      </c>
      <c r="C288" s="33"/>
      <c r="D288" s="34"/>
      <c r="E288" s="34"/>
      <c r="F288" s="34"/>
      <c r="G288" s="34"/>
      <c r="H288" s="34"/>
      <c r="I288" s="34"/>
      <c r="J288" s="34"/>
      <c r="K288" s="35"/>
      <c r="L288" s="36"/>
      <c r="M288" s="36"/>
      <c r="N288" s="37" t="str">
        <f aca="false">IF(OR($L288="",$M288=""),"",$M288-$L288)</f>
        <v/>
      </c>
      <c r="O288" s="38" t="str">
        <f aca="true">IF($D288="","",IF($L288="","Expected",IF($M288="",IF(AND(ISNUMBER($C288),$C288&lt;TODAY()),"Not signed out","On site"),"Signed out")))</f>
        <v/>
      </c>
      <c r="P288" s="39"/>
      <c r="Q288" s="34"/>
    </row>
    <row r="289" customFormat="false" ht="18" hidden="false" customHeight="true" outlineLevel="0" collapsed="false">
      <c r="B289" s="32" t="str">
        <f aca="false">IF($D289="","",MAX(B$6:B288)+1)</f>
        <v/>
      </c>
      <c r="C289" s="33"/>
      <c r="D289" s="34"/>
      <c r="E289" s="34"/>
      <c r="F289" s="34"/>
      <c r="G289" s="34"/>
      <c r="H289" s="34"/>
      <c r="I289" s="34"/>
      <c r="J289" s="34"/>
      <c r="K289" s="35"/>
      <c r="L289" s="36"/>
      <c r="M289" s="36"/>
      <c r="N289" s="37" t="str">
        <f aca="false">IF(OR($L289="",$M289=""),"",$M289-$L289)</f>
        <v/>
      </c>
      <c r="O289" s="38" t="str">
        <f aca="true">IF($D289="","",IF($L289="","Expected",IF($M289="",IF(AND(ISNUMBER($C289),$C289&lt;TODAY()),"Not signed out","On site"),"Signed out")))</f>
        <v/>
      </c>
      <c r="P289" s="39"/>
      <c r="Q289" s="34"/>
    </row>
    <row r="290" customFormat="false" ht="18" hidden="false" customHeight="true" outlineLevel="0" collapsed="false">
      <c r="B290" s="32" t="str">
        <f aca="false">IF($D290="","",MAX(B$6:B289)+1)</f>
        <v/>
      </c>
      <c r="C290" s="33"/>
      <c r="D290" s="34"/>
      <c r="E290" s="34"/>
      <c r="F290" s="34"/>
      <c r="G290" s="34"/>
      <c r="H290" s="34"/>
      <c r="I290" s="34"/>
      <c r="J290" s="34"/>
      <c r="K290" s="35"/>
      <c r="L290" s="36"/>
      <c r="M290" s="36"/>
      <c r="N290" s="37" t="str">
        <f aca="false">IF(OR($L290="",$M290=""),"",$M290-$L290)</f>
        <v/>
      </c>
      <c r="O290" s="38" t="str">
        <f aca="true">IF($D290="","",IF($L290="","Expected",IF($M290="",IF(AND(ISNUMBER($C290),$C290&lt;TODAY()),"Not signed out","On site"),"Signed out")))</f>
        <v/>
      </c>
      <c r="P290" s="39"/>
      <c r="Q290" s="34"/>
    </row>
    <row r="291" customFormat="false" ht="18" hidden="false" customHeight="true" outlineLevel="0" collapsed="false">
      <c r="B291" s="32" t="str">
        <f aca="false">IF($D291="","",MAX(B$6:B290)+1)</f>
        <v/>
      </c>
      <c r="C291" s="33"/>
      <c r="D291" s="34"/>
      <c r="E291" s="34"/>
      <c r="F291" s="34"/>
      <c r="G291" s="34"/>
      <c r="H291" s="34"/>
      <c r="I291" s="34"/>
      <c r="J291" s="34"/>
      <c r="K291" s="35"/>
      <c r="L291" s="36"/>
      <c r="M291" s="36"/>
      <c r="N291" s="37" t="str">
        <f aca="false">IF(OR($L291="",$M291=""),"",$M291-$L291)</f>
        <v/>
      </c>
      <c r="O291" s="38" t="str">
        <f aca="true">IF($D291="","",IF($L291="","Expected",IF($M291="",IF(AND(ISNUMBER($C291),$C291&lt;TODAY()),"Not signed out","On site"),"Signed out")))</f>
        <v/>
      </c>
      <c r="P291" s="39"/>
      <c r="Q291" s="34"/>
    </row>
    <row r="292" customFormat="false" ht="18" hidden="false" customHeight="true" outlineLevel="0" collapsed="false">
      <c r="B292" s="32" t="str">
        <f aca="false">IF($D292="","",MAX(B$6:B291)+1)</f>
        <v/>
      </c>
      <c r="C292" s="33"/>
      <c r="D292" s="34"/>
      <c r="E292" s="34"/>
      <c r="F292" s="34"/>
      <c r="G292" s="34"/>
      <c r="H292" s="34"/>
      <c r="I292" s="34"/>
      <c r="J292" s="34"/>
      <c r="K292" s="35"/>
      <c r="L292" s="36"/>
      <c r="M292" s="36"/>
      <c r="N292" s="37" t="str">
        <f aca="false">IF(OR($L292="",$M292=""),"",$M292-$L292)</f>
        <v/>
      </c>
      <c r="O292" s="38" t="str">
        <f aca="true">IF($D292="","",IF($L292="","Expected",IF($M292="",IF(AND(ISNUMBER($C292),$C292&lt;TODAY()),"Not signed out","On site"),"Signed out")))</f>
        <v/>
      </c>
      <c r="P292" s="39"/>
      <c r="Q292" s="34"/>
    </row>
    <row r="293" customFormat="false" ht="18" hidden="false" customHeight="true" outlineLevel="0" collapsed="false">
      <c r="B293" s="32" t="str">
        <f aca="false">IF($D293="","",MAX(B$6:B292)+1)</f>
        <v/>
      </c>
      <c r="C293" s="33"/>
      <c r="D293" s="34"/>
      <c r="E293" s="34"/>
      <c r="F293" s="34"/>
      <c r="G293" s="34"/>
      <c r="H293" s="34"/>
      <c r="I293" s="34"/>
      <c r="J293" s="34"/>
      <c r="K293" s="35"/>
      <c r="L293" s="36"/>
      <c r="M293" s="36"/>
      <c r="N293" s="37" t="str">
        <f aca="false">IF(OR($L293="",$M293=""),"",$M293-$L293)</f>
        <v/>
      </c>
      <c r="O293" s="38" t="str">
        <f aca="true">IF($D293="","",IF($L293="","Expected",IF($M293="",IF(AND(ISNUMBER($C293),$C293&lt;TODAY()),"Not signed out","On site"),"Signed out")))</f>
        <v/>
      </c>
      <c r="P293" s="39"/>
      <c r="Q293" s="34"/>
    </row>
    <row r="294" customFormat="false" ht="18" hidden="false" customHeight="true" outlineLevel="0" collapsed="false">
      <c r="B294" s="32" t="str">
        <f aca="false">IF($D294="","",MAX(B$6:B293)+1)</f>
        <v/>
      </c>
      <c r="C294" s="33"/>
      <c r="D294" s="34"/>
      <c r="E294" s="34"/>
      <c r="F294" s="34"/>
      <c r="G294" s="34"/>
      <c r="H294" s="34"/>
      <c r="I294" s="34"/>
      <c r="J294" s="34"/>
      <c r="K294" s="35"/>
      <c r="L294" s="36"/>
      <c r="M294" s="36"/>
      <c r="N294" s="37" t="str">
        <f aca="false">IF(OR($L294="",$M294=""),"",$M294-$L294)</f>
        <v/>
      </c>
      <c r="O294" s="38" t="str">
        <f aca="true">IF($D294="","",IF($L294="","Expected",IF($M294="",IF(AND(ISNUMBER($C294),$C294&lt;TODAY()),"Not signed out","On site"),"Signed out")))</f>
        <v/>
      </c>
      <c r="P294" s="39"/>
      <c r="Q294" s="34"/>
    </row>
    <row r="295" customFormat="false" ht="18" hidden="false" customHeight="true" outlineLevel="0" collapsed="false">
      <c r="B295" s="32" t="str">
        <f aca="false">IF($D295="","",MAX(B$6:B294)+1)</f>
        <v/>
      </c>
      <c r="C295" s="33"/>
      <c r="D295" s="34"/>
      <c r="E295" s="34"/>
      <c r="F295" s="34"/>
      <c r="G295" s="34"/>
      <c r="H295" s="34"/>
      <c r="I295" s="34"/>
      <c r="J295" s="34"/>
      <c r="K295" s="35"/>
      <c r="L295" s="36"/>
      <c r="M295" s="36"/>
      <c r="N295" s="37" t="str">
        <f aca="false">IF(OR($L295="",$M295=""),"",$M295-$L295)</f>
        <v/>
      </c>
      <c r="O295" s="38" t="str">
        <f aca="true">IF($D295="","",IF($L295="","Expected",IF($M295="",IF(AND(ISNUMBER($C295),$C295&lt;TODAY()),"Not signed out","On site"),"Signed out")))</f>
        <v/>
      </c>
      <c r="P295" s="39"/>
      <c r="Q295" s="34"/>
    </row>
    <row r="296" customFormat="false" ht="18" hidden="false" customHeight="true" outlineLevel="0" collapsed="false">
      <c r="B296" s="32" t="str">
        <f aca="false">IF($D296="","",MAX(B$6:B295)+1)</f>
        <v/>
      </c>
      <c r="C296" s="33"/>
      <c r="D296" s="34"/>
      <c r="E296" s="34"/>
      <c r="F296" s="34"/>
      <c r="G296" s="34"/>
      <c r="H296" s="34"/>
      <c r="I296" s="34"/>
      <c r="J296" s="34"/>
      <c r="K296" s="35"/>
      <c r="L296" s="36"/>
      <c r="M296" s="36"/>
      <c r="N296" s="37" t="str">
        <f aca="false">IF(OR($L296="",$M296=""),"",$M296-$L296)</f>
        <v/>
      </c>
      <c r="O296" s="38" t="str">
        <f aca="true">IF($D296="","",IF($L296="","Expected",IF($M296="",IF(AND(ISNUMBER($C296),$C296&lt;TODAY()),"Not signed out","On site"),"Signed out")))</f>
        <v/>
      </c>
      <c r="P296" s="39"/>
      <c r="Q296" s="34"/>
    </row>
    <row r="297" customFormat="false" ht="18" hidden="false" customHeight="true" outlineLevel="0" collapsed="false">
      <c r="B297" s="32" t="str">
        <f aca="false">IF($D297="","",MAX(B$6:B296)+1)</f>
        <v/>
      </c>
      <c r="C297" s="33"/>
      <c r="D297" s="34"/>
      <c r="E297" s="34"/>
      <c r="F297" s="34"/>
      <c r="G297" s="34"/>
      <c r="H297" s="34"/>
      <c r="I297" s="34"/>
      <c r="J297" s="34"/>
      <c r="K297" s="35"/>
      <c r="L297" s="36"/>
      <c r="M297" s="36"/>
      <c r="N297" s="37" t="str">
        <f aca="false">IF(OR($L297="",$M297=""),"",$M297-$L297)</f>
        <v/>
      </c>
      <c r="O297" s="38" t="str">
        <f aca="true">IF($D297="","",IF($L297="","Expected",IF($M297="",IF(AND(ISNUMBER($C297),$C297&lt;TODAY()),"Not signed out","On site"),"Signed out")))</f>
        <v/>
      </c>
      <c r="P297" s="39"/>
      <c r="Q297" s="34"/>
    </row>
    <row r="298" customFormat="false" ht="18" hidden="false" customHeight="true" outlineLevel="0" collapsed="false">
      <c r="B298" s="32" t="str">
        <f aca="false">IF($D298="","",MAX(B$6:B297)+1)</f>
        <v/>
      </c>
      <c r="C298" s="33"/>
      <c r="D298" s="34"/>
      <c r="E298" s="34"/>
      <c r="F298" s="34"/>
      <c r="G298" s="34"/>
      <c r="H298" s="34"/>
      <c r="I298" s="34"/>
      <c r="J298" s="34"/>
      <c r="K298" s="35"/>
      <c r="L298" s="36"/>
      <c r="M298" s="36"/>
      <c r="N298" s="37" t="str">
        <f aca="false">IF(OR($L298="",$M298=""),"",$M298-$L298)</f>
        <v/>
      </c>
      <c r="O298" s="38" t="str">
        <f aca="true">IF($D298="","",IF($L298="","Expected",IF($M298="",IF(AND(ISNUMBER($C298),$C298&lt;TODAY()),"Not signed out","On site"),"Signed out")))</f>
        <v/>
      </c>
      <c r="P298" s="39"/>
      <c r="Q298" s="34"/>
    </row>
    <row r="299" customFormat="false" ht="18" hidden="false" customHeight="true" outlineLevel="0" collapsed="false">
      <c r="B299" s="32" t="str">
        <f aca="false">IF($D299="","",MAX(B$6:B298)+1)</f>
        <v/>
      </c>
      <c r="C299" s="33"/>
      <c r="D299" s="34"/>
      <c r="E299" s="34"/>
      <c r="F299" s="34"/>
      <c r="G299" s="34"/>
      <c r="H299" s="34"/>
      <c r="I299" s="34"/>
      <c r="J299" s="34"/>
      <c r="K299" s="35"/>
      <c r="L299" s="36"/>
      <c r="M299" s="36"/>
      <c r="N299" s="37" t="str">
        <f aca="false">IF(OR($L299="",$M299=""),"",$M299-$L299)</f>
        <v/>
      </c>
      <c r="O299" s="38" t="str">
        <f aca="true">IF($D299="","",IF($L299="","Expected",IF($M299="",IF(AND(ISNUMBER($C299),$C299&lt;TODAY()),"Not signed out","On site"),"Signed out")))</f>
        <v/>
      </c>
      <c r="P299" s="39"/>
      <c r="Q299" s="34"/>
    </row>
    <row r="300" customFormat="false" ht="18" hidden="false" customHeight="true" outlineLevel="0" collapsed="false">
      <c r="B300" s="32" t="str">
        <f aca="false">IF($D300="","",MAX(B$6:B299)+1)</f>
        <v/>
      </c>
      <c r="C300" s="33"/>
      <c r="D300" s="34"/>
      <c r="E300" s="34"/>
      <c r="F300" s="34"/>
      <c r="G300" s="34"/>
      <c r="H300" s="34"/>
      <c r="I300" s="34"/>
      <c r="J300" s="34"/>
      <c r="K300" s="35"/>
      <c r="L300" s="36"/>
      <c r="M300" s="36"/>
      <c r="N300" s="37" t="str">
        <f aca="false">IF(OR($L300="",$M300=""),"",$M300-$L300)</f>
        <v/>
      </c>
      <c r="O300" s="38" t="str">
        <f aca="true">IF($D300="","",IF($L300="","Expected",IF($M300="",IF(AND(ISNUMBER($C300),$C300&lt;TODAY()),"Not signed out","On site"),"Signed out")))</f>
        <v/>
      </c>
      <c r="P300" s="39"/>
      <c r="Q300" s="34"/>
    </row>
    <row r="301" customFormat="false" ht="18" hidden="false" customHeight="true" outlineLevel="0" collapsed="false">
      <c r="B301" s="32" t="str">
        <f aca="false">IF($D301="","",MAX(B$6:B300)+1)</f>
        <v/>
      </c>
      <c r="C301" s="33"/>
      <c r="D301" s="34"/>
      <c r="E301" s="34"/>
      <c r="F301" s="34"/>
      <c r="G301" s="34"/>
      <c r="H301" s="34"/>
      <c r="I301" s="34"/>
      <c r="J301" s="34"/>
      <c r="K301" s="35"/>
      <c r="L301" s="36"/>
      <c r="M301" s="36"/>
      <c r="N301" s="37" t="str">
        <f aca="false">IF(OR($L301="",$M301=""),"",$M301-$L301)</f>
        <v/>
      </c>
      <c r="O301" s="38" t="str">
        <f aca="true">IF($D301="","",IF($L301="","Expected",IF($M301="",IF(AND(ISNUMBER($C301),$C301&lt;TODAY()),"Not signed out","On site"),"Signed out")))</f>
        <v/>
      </c>
      <c r="P301" s="39"/>
      <c r="Q301" s="34"/>
    </row>
    <row r="302" customFormat="false" ht="18" hidden="false" customHeight="true" outlineLevel="0" collapsed="false">
      <c r="B302" s="32" t="str">
        <f aca="false">IF($D302="","",MAX(B$6:B301)+1)</f>
        <v/>
      </c>
      <c r="C302" s="33"/>
      <c r="D302" s="34"/>
      <c r="E302" s="34"/>
      <c r="F302" s="34"/>
      <c r="G302" s="34"/>
      <c r="H302" s="34"/>
      <c r="I302" s="34"/>
      <c r="J302" s="34"/>
      <c r="K302" s="35"/>
      <c r="L302" s="36"/>
      <c r="M302" s="36"/>
      <c r="N302" s="37" t="str">
        <f aca="false">IF(OR($L302="",$M302=""),"",$M302-$L302)</f>
        <v/>
      </c>
      <c r="O302" s="38" t="str">
        <f aca="true">IF($D302="","",IF($L302="","Expected",IF($M302="",IF(AND(ISNUMBER($C302),$C302&lt;TODAY()),"Not signed out","On site"),"Signed out")))</f>
        <v/>
      </c>
      <c r="P302" s="39"/>
      <c r="Q302" s="34"/>
    </row>
    <row r="303" customFormat="false" ht="18" hidden="false" customHeight="true" outlineLevel="0" collapsed="false">
      <c r="B303" s="32" t="str">
        <f aca="false">IF($D303="","",MAX(B$6:B302)+1)</f>
        <v/>
      </c>
      <c r="C303" s="33"/>
      <c r="D303" s="34"/>
      <c r="E303" s="34"/>
      <c r="F303" s="34"/>
      <c r="G303" s="34"/>
      <c r="H303" s="34"/>
      <c r="I303" s="34"/>
      <c r="J303" s="34"/>
      <c r="K303" s="35"/>
      <c r="L303" s="36"/>
      <c r="M303" s="36"/>
      <c r="N303" s="37" t="str">
        <f aca="false">IF(OR($L303="",$M303=""),"",$M303-$L303)</f>
        <v/>
      </c>
      <c r="O303" s="38" t="str">
        <f aca="true">IF($D303="","",IF($L303="","Expected",IF($M303="",IF(AND(ISNUMBER($C303),$C303&lt;TODAY()),"Not signed out","On site"),"Signed out")))</f>
        <v/>
      </c>
      <c r="P303" s="39"/>
      <c r="Q303" s="34"/>
    </row>
    <row r="304" customFormat="false" ht="18" hidden="false" customHeight="true" outlineLevel="0" collapsed="false">
      <c r="B304" s="32" t="str">
        <f aca="false">IF($D304="","",MAX(B$6:B303)+1)</f>
        <v/>
      </c>
      <c r="C304" s="33"/>
      <c r="D304" s="34"/>
      <c r="E304" s="34"/>
      <c r="F304" s="34"/>
      <c r="G304" s="34"/>
      <c r="H304" s="34"/>
      <c r="I304" s="34"/>
      <c r="J304" s="34"/>
      <c r="K304" s="35"/>
      <c r="L304" s="36"/>
      <c r="M304" s="36"/>
      <c r="N304" s="37" t="str">
        <f aca="false">IF(OR($L304="",$M304=""),"",$M304-$L304)</f>
        <v/>
      </c>
      <c r="O304" s="38" t="str">
        <f aca="true">IF($D304="","",IF($L304="","Expected",IF($M304="",IF(AND(ISNUMBER($C304),$C304&lt;TODAY()),"Not signed out","On site"),"Signed out")))</f>
        <v/>
      </c>
      <c r="P304" s="39"/>
      <c r="Q304" s="34"/>
    </row>
    <row r="305" customFormat="false" ht="18" hidden="false" customHeight="true" outlineLevel="0" collapsed="false">
      <c r="B305" s="32" t="str">
        <f aca="false">IF($D305="","",MAX(B$6:B304)+1)</f>
        <v/>
      </c>
      <c r="C305" s="33"/>
      <c r="D305" s="34"/>
      <c r="E305" s="34"/>
      <c r="F305" s="34"/>
      <c r="G305" s="34"/>
      <c r="H305" s="34"/>
      <c r="I305" s="34"/>
      <c r="J305" s="34"/>
      <c r="K305" s="35"/>
      <c r="L305" s="36"/>
      <c r="M305" s="36"/>
      <c r="N305" s="37" t="str">
        <f aca="false">IF(OR($L305="",$M305=""),"",$M305-$L305)</f>
        <v/>
      </c>
      <c r="O305" s="38" t="str">
        <f aca="true">IF($D305="","",IF($L305="","Expected",IF($M305="",IF(AND(ISNUMBER($C305),$C305&lt;TODAY()),"Not signed out","On site"),"Signed out")))</f>
        <v/>
      </c>
      <c r="P305" s="39"/>
      <c r="Q305" s="34"/>
    </row>
    <row r="306" customFormat="false" ht="18" hidden="false" customHeight="true" outlineLevel="0" collapsed="false">
      <c r="B306" s="32" t="str">
        <f aca="false">IF($D306="","",MAX(B$6:B305)+1)</f>
        <v/>
      </c>
      <c r="C306" s="33"/>
      <c r="D306" s="34"/>
      <c r="E306" s="34"/>
      <c r="F306" s="34"/>
      <c r="G306" s="34"/>
      <c r="H306" s="34"/>
      <c r="I306" s="34"/>
      <c r="J306" s="34"/>
      <c r="K306" s="35"/>
      <c r="L306" s="36"/>
      <c r="M306" s="36"/>
      <c r="N306" s="37" t="str">
        <f aca="false">IF(OR($L306="",$M306=""),"",$M306-$L306)</f>
        <v/>
      </c>
      <c r="O306" s="38" t="str">
        <f aca="true">IF($D306="","",IF($L306="","Expected",IF($M306="",IF(AND(ISNUMBER($C306),$C306&lt;TODAY()),"Not signed out","On site"),"Signed out")))</f>
        <v/>
      </c>
      <c r="P306" s="39"/>
      <c r="Q306" s="34"/>
    </row>
    <row r="307" customFormat="false" ht="18" hidden="false" customHeight="true" outlineLevel="0" collapsed="false">
      <c r="B307" s="17" t="s">
        <v>126</v>
      </c>
      <c r="C307" s="17"/>
      <c r="D307" s="17"/>
      <c r="E307" s="17"/>
      <c r="F307" s="17"/>
      <c r="G307" s="17"/>
      <c r="H307" s="17"/>
      <c r="I307" s="17"/>
      <c r="J307" s="17"/>
      <c r="K307" s="17"/>
      <c r="L307" s="17"/>
      <c r="M307" s="17"/>
      <c r="N307" s="17"/>
      <c r="O307" s="17"/>
      <c r="P307" s="17"/>
      <c r="Q307" s="17"/>
    </row>
    <row r="309" customFormat="false" ht="24" hidden="false" customHeight="true" outlineLevel="0" collapsed="false">
      <c r="A309" s="1"/>
      <c r="B309" s="41" t="s">
        <v>127</v>
      </c>
      <c r="C309" s="41"/>
      <c r="D309" s="41"/>
      <c r="E309" s="41"/>
      <c r="F309" s="41"/>
      <c r="G309" s="41"/>
      <c r="H309" s="41"/>
      <c r="I309" s="41"/>
      <c r="J309" s="41"/>
      <c r="K309" s="41"/>
      <c r="L309" s="41"/>
      <c r="M309" s="41"/>
      <c r="N309" s="41"/>
      <c r="O309" s="41"/>
      <c r="P309" s="41"/>
      <c r="Q309" s="41"/>
      <c r="R309" s="1"/>
    </row>
    <row r="310" customFormat="false" ht="27" hidden="false" customHeight="true" outlineLevel="0" collapsed="false">
      <c r="A310" s="1"/>
      <c r="B310" s="42" t="s">
        <v>19</v>
      </c>
      <c r="C310" s="42"/>
      <c r="D310" s="42"/>
      <c r="E310" s="42"/>
      <c r="F310" s="1"/>
      <c r="G310" s="43" t="s">
        <v>128</v>
      </c>
      <c r="H310" s="43"/>
      <c r="I310" s="43"/>
      <c r="J310" s="43"/>
      <c r="K310" s="43"/>
      <c r="L310" s="43"/>
      <c r="M310" s="43"/>
      <c r="N310" s="43"/>
      <c r="O310" s="43"/>
      <c r="P310" s="43"/>
      <c r="Q310" s="43"/>
      <c r="R310" s="1"/>
    </row>
  </sheetData>
  <mergeCells count="10">
    <mergeCell ref="B1:J1"/>
    <mergeCell ref="K1:Q1"/>
    <mergeCell ref="B3:H3"/>
    <mergeCell ref="K3:Q3"/>
    <mergeCell ref="B4:H4"/>
    <mergeCell ref="K4:Q4"/>
    <mergeCell ref="B307:Q307"/>
    <mergeCell ref="B309:Q309"/>
    <mergeCell ref="B310:E310"/>
    <mergeCell ref="G310:Q310"/>
  </mergeCells>
  <conditionalFormatting sqref="O7:O306">
    <cfRule type="cellIs" priority="2" operator="equal" aboveAverage="0" equalAverage="0" bottom="0" percent="0" rank="0" text="" dxfId="0">
      <formula>"Expected"</formula>
    </cfRule>
    <cfRule type="cellIs" priority="3" operator="equal" aboveAverage="0" equalAverage="0" bottom="0" percent="0" rank="0" text="" dxfId="1">
      <formula>"On site"</formula>
    </cfRule>
    <cfRule type="cellIs" priority="4" operator="equal" aboveAverage="0" equalAverage="0" bottom="0" percent="0" rank="0" text="" dxfId="2">
      <formula>"Signed out"</formula>
    </cfRule>
    <cfRule type="cellIs" priority="5" operator="equal" aboveAverage="0" equalAverage="0" bottom="0" percent="0" rank="0" text="" dxfId="3">
      <formula>"Not signed out"</formula>
    </cfRule>
  </conditionalFormatting>
  <conditionalFormatting sqref="N7:N306">
    <cfRule type="expression" priority="6" aboveAverage="0" equalAverage="0" bottom="0" percent="0" rank="0" text="" dxfId="4">
      <formula>AND(ISNUMBER($N7),$N7&gt;LongVisitHours/24)</formula>
    </cfRule>
  </conditionalFormatting>
  <conditionalFormatting sqref="C7:C306">
    <cfRule type="expression" priority="7" aboveAverage="0" equalAverage="0" bottom="0" percent="0" rank="0" text="" dxfId="5">
      <formula>AND($D7&lt;&gt;"",ISNUMBER($C7),$C7&lt;=TODAY()-RetentionDays)</formula>
    </cfRule>
  </conditionalFormatting>
  <dataValidations count="4">
    <dataValidation allowBlank="true" errorStyle="stop" operator="between" prompt="Pick a visit type" promptTitle="Pick one" showDropDown="false" showErrorMessage="false" showInputMessage="false" sqref="H7:H306" type="list">
      <formula1>VisitTypes</formula1>
      <formula2>0</formula2>
    </dataValidation>
    <dataValidation allowBlank="true" errorStyle="stop" operator="between" prompt="Pick the host from your Setup list" promptTitle="Pick one" showDropDown="false" showErrorMessage="false" showInputMessage="false" sqref="I7:I306" type="list">
      <formula1>HostList</formula1>
      <formula2>0</formula2>
    </dataValidation>
    <dataValidation allowBlank="true" errorStyle="stop" operator="between" prompt="Where are they going?" promptTitle="Pick one" showDropDown="false" showErrorMessage="false" showInputMessage="false" sqref="J7:J306" type="list">
      <formula1>AreaList</formula1>
      <formula2>0</formula2>
    </dataValidation>
    <dataValidation allowBlank="true" errorStyle="stop" operator="between" prompt="NDA or safety briefing signed?" promptTitle="Pick one" showDropDown="false" showErrorMessage="false" showInputMessage="false" sqref="P7:P306" type="list">
      <formula1>"Yes,No,Not required"</formula1>
      <formula2>0</formula2>
    </dataValidation>
  </dataValidations>
  <hyperlinks>
    <hyperlink ref="K1" r:id="rId1" display="Book a live demo  →  "/>
    <hyperlink ref="B310" r:id="rId2" display="► BOOK A LIVE DEMO"/>
  </hyperlink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7A2F"/>
    <pageSetUpPr fitToPage="true"/>
  </sheetPr>
  <dimension ref="A1:H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4" min="2" style="0" width="20"/>
    <col collapsed="false" customWidth="true" hidden="false" outlineLevel="0" max="5" min="5" style="0" width="9"/>
    <col collapsed="false" customWidth="true" hidden="false" outlineLevel="0" max="6" min="6" style="0" width="11"/>
    <col collapsed="false" customWidth="true" hidden="false" outlineLevel="0" max="7" min="7" style="0" width="19"/>
    <col collapsed="false" customWidth="true" hidden="false" outlineLevel="0" max="8" min="8" style="0" width="2.5"/>
  </cols>
  <sheetData>
    <row r="1" customFormat="false" ht="21.75" hidden="false" customHeight="true" outlineLevel="0" collapsed="false">
      <c r="A1" s="1"/>
      <c r="B1" s="27" t="s">
        <v>129</v>
      </c>
      <c r="C1" s="27"/>
      <c r="D1" s="27"/>
      <c r="E1" s="27"/>
      <c r="F1" s="28" t="s">
        <v>94</v>
      </c>
      <c r="G1" s="28"/>
      <c r="H1" s="1"/>
    </row>
    <row r="2" customFormat="false" ht="12" hidden="false" customHeight="true" outlineLevel="0" collapsed="false"/>
    <row r="3" customFormat="false" ht="27.75" hidden="false" customHeight="true" outlineLevel="0" collapsed="false">
      <c r="B3" s="44" t="str">
        <f aca="false">"  "&amp;SiteName&amp;" — Visitor dashboard"</f>
        <v>  Acme HQ — London — Visitor dashboard</v>
      </c>
      <c r="C3" s="44"/>
      <c r="D3" s="44"/>
      <c r="E3" s="44"/>
      <c r="F3" s="30" t="str">
        <f aca="true">"Today is "&amp;TEXT(TODAY(),"ddd, d mmm yyyy")&amp;"  "</f>
        <v>Today is Wed, 16 Sep 2026  </v>
      </c>
      <c r="G3" s="30"/>
    </row>
    <row r="4" customFormat="false" ht="12" hidden="false" customHeight="true" outlineLevel="0" collapsed="false"/>
    <row r="5" customFormat="false" ht="24" hidden="false" customHeight="true" outlineLevel="0" collapsed="false">
      <c r="B5" s="45" t="s">
        <v>130</v>
      </c>
      <c r="D5" s="46" t="n">
        <f aca="true">TODAY()</f>
        <v>46281</v>
      </c>
      <c r="E5" s="17" t="s">
        <v>131</v>
      </c>
      <c r="F5" s="17"/>
      <c r="G5" s="17"/>
    </row>
    <row r="6" customFormat="false" ht="12" hidden="false" customHeight="true" outlineLevel="0" collapsed="false"/>
    <row r="7" customFormat="false" ht="18" hidden="false" customHeight="true" outlineLevel="0" collapsed="false">
      <c r="B7" s="47" t="s">
        <v>132</v>
      </c>
      <c r="C7" s="48" t="s">
        <v>133</v>
      </c>
      <c r="D7" s="48" t="s">
        <v>134</v>
      </c>
      <c r="E7" s="49" t="s">
        <v>135</v>
      </c>
      <c r="F7" s="49"/>
      <c r="G7" s="50" t="s">
        <v>136</v>
      </c>
    </row>
    <row r="8" customFormat="false" ht="39.75" hidden="false" customHeight="true" outlineLevel="0" collapsed="false">
      <c r="B8" s="51" t="n">
        <f aca="false">SUM(Lists!$G$3:$G$302)</f>
        <v>1</v>
      </c>
      <c r="C8" s="52" t="n">
        <f aca="false">SUM(Lists!$I$3:$I$302)</f>
        <v>1</v>
      </c>
      <c r="D8" s="52" t="n">
        <f aca="false">SUM(Lists!$J$3:$J$302)</f>
        <v>2</v>
      </c>
      <c r="E8" s="53" t="n">
        <f aca="false">IF(COUNT(Lists!$K$3:$K$302)=0,"",AVERAGE(Lists!$K$3:$K$302))</f>
        <v>0.0590277777777778</v>
      </c>
      <c r="F8" s="53"/>
      <c r="G8" s="54" t="n">
        <f aca="false">SUM(Lists!$L$3:$L$302)</f>
        <v>0</v>
      </c>
    </row>
    <row r="9" customFormat="false" ht="12" hidden="false" customHeight="true" outlineLevel="0" collapsed="false"/>
    <row r="10" customFormat="false" ht="18" hidden="false" customHeight="true" outlineLevel="0" collapsed="false">
      <c r="B10" s="55" t="str">
        <f aca="false">IF(SUM(Lists!$L$3:$L$302)&gt;0,"⚠  "&amp;SUM(Lists!$L$3:$L$302)&amp;" visitor(s) from an earlier date never signed out. Look for the status Not signed out.","")</f>
        <v/>
      </c>
      <c r="C10" s="55"/>
      <c r="D10" s="55"/>
      <c r="E10" s="55"/>
      <c r="F10" s="55"/>
      <c r="G10" s="55"/>
    </row>
    <row r="11" customFormat="false" ht="12" hidden="false" customHeight="true" outlineLevel="0" collapsed="false"/>
    <row r="12" customFormat="false" ht="21.75" hidden="false" customHeight="true" outlineLevel="0" collapsed="false">
      <c r="B12" s="5" t="s">
        <v>137</v>
      </c>
      <c r="C12" s="5"/>
      <c r="D12" s="5"/>
      <c r="E12" s="5"/>
      <c r="F12" s="5"/>
      <c r="G12" s="5"/>
    </row>
    <row r="13" customFormat="false" ht="18" hidden="false" customHeight="true" outlineLevel="0" collapsed="false">
      <c r="B13" s="25" t="s">
        <v>138</v>
      </c>
      <c r="C13" s="25" t="s">
        <v>98</v>
      </c>
      <c r="D13" s="25" t="s">
        <v>102</v>
      </c>
      <c r="E13" s="24" t="s">
        <v>105</v>
      </c>
      <c r="F13" s="24" t="s">
        <v>104</v>
      </c>
      <c r="G13" s="25" t="s">
        <v>101</v>
      </c>
    </row>
    <row r="14" customFormat="false" ht="16.5" hidden="false" customHeight="true" outlineLevel="0" collapsed="false">
      <c r="B14" s="34" t="str">
        <f aca="false">IFERROR(INDEX(Lists!$A$3:$A$302,MATCH(1,Lists!$H$3:$H$302,0)),"")</f>
        <v>Marcus Reed</v>
      </c>
      <c r="C14" s="34" t="str">
        <f aca="false">IFERROR(INDEX(Lists!$B$3:$B$302,MATCH(1,Lists!$H$3:$H$302,0)),"")</f>
        <v>Loop Logistics</v>
      </c>
      <c r="D14" s="34" t="str">
        <f aca="false">IFERROR(INDEX(Lists!$C$3:$C$302,MATCH(1,Lists!$H$3:$H$302,0)),"")</f>
        <v>Jonas Weber</v>
      </c>
      <c r="E14" s="36" t="n">
        <f aca="false">IFERROR(INDEX(Lists!$D$3:$D$302,MATCH(1,Lists!$H$3:$H$302,0)),"")</f>
        <v>0.461805555555556</v>
      </c>
      <c r="F14" s="35" t="n">
        <f aca="false">IFERROR(INDEX(Lists!$E$3:$E$302,MATCH(1,Lists!$H$3:$H$302,0)),"")</f>
        <v>102</v>
      </c>
      <c r="G14" s="34" t="str">
        <f aca="false">IFERROR(INDEX(Lists!$F$3:$F$302,MATCH(1,Lists!$H$3:$H$302,0)),"")</f>
        <v>Delivery</v>
      </c>
    </row>
    <row r="15" customFormat="false" ht="16.5" hidden="false" customHeight="true" outlineLevel="0" collapsed="false">
      <c r="B15" s="34" t="str">
        <f aca="false">IFERROR(INDEX(Lists!$A$3:$A$302,MATCH(2,Lists!$H$3:$H$302,0)),"")</f>
        <v/>
      </c>
      <c r="C15" s="34" t="str">
        <f aca="false">IFERROR(INDEX(Lists!$B$3:$B$302,MATCH(2,Lists!$H$3:$H$302,0)),"")</f>
        <v/>
      </c>
      <c r="D15" s="34" t="str">
        <f aca="false">IFERROR(INDEX(Lists!$C$3:$C$302,MATCH(2,Lists!$H$3:$H$302,0)),"")</f>
        <v/>
      </c>
      <c r="E15" s="36" t="str">
        <f aca="false">IFERROR(INDEX(Lists!$D$3:$D$302,MATCH(2,Lists!$H$3:$H$302,0)),"")</f>
        <v/>
      </c>
      <c r="F15" s="35" t="str">
        <f aca="false">IFERROR(INDEX(Lists!$E$3:$E$302,MATCH(2,Lists!$H$3:$H$302,0)),"")</f>
        <v/>
      </c>
      <c r="G15" s="34" t="str">
        <f aca="false">IFERROR(INDEX(Lists!$F$3:$F$302,MATCH(2,Lists!$H$3:$H$302,0)),"")</f>
        <v/>
      </c>
    </row>
    <row r="16" customFormat="false" ht="16.5" hidden="false" customHeight="true" outlineLevel="0" collapsed="false">
      <c r="B16" s="34" t="str">
        <f aca="false">IFERROR(INDEX(Lists!$A$3:$A$302,MATCH(3,Lists!$H$3:$H$302,0)),"")</f>
        <v/>
      </c>
      <c r="C16" s="34" t="str">
        <f aca="false">IFERROR(INDEX(Lists!$B$3:$B$302,MATCH(3,Lists!$H$3:$H$302,0)),"")</f>
        <v/>
      </c>
      <c r="D16" s="34" t="str">
        <f aca="false">IFERROR(INDEX(Lists!$C$3:$C$302,MATCH(3,Lists!$H$3:$H$302,0)),"")</f>
        <v/>
      </c>
      <c r="E16" s="36" t="str">
        <f aca="false">IFERROR(INDEX(Lists!$D$3:$D$302,MATCH(3,Lists!$H$3:$H$302,0)),"")</f>
        <v/>
      </c>
      <c r="F16" s="35" t="str">
        <f aca="false">IFERROR(INDEX(Lists!$E$3:$E$302,MATCH(3,Lists!$H$3:$H$302,0)),"")</f>
        <v/>
      </c>
      <c r="G16" s="34" t="str">
        <f aca="false">IFERROR(INDEX(Lists!$F$3:$F$302,MATCH(3,Lists!$H$3:$H$302,0)),"")</f>
        <v/>
      </c>
    </row>
    <row r="17" customFormat="false" ht="16.5" hidden="false" customHeight="true" outlineLevel="0" collapsed="false">
      <c r="B17" s="34" t="str">
        <f aca="false">IFERROR(INDEX(Lists!$A$3:$A$302,MATCH(4,Lists!$H$3:$H$302,0)),"")</f>
        <v/>
      </c>
      <c r="C17" s="34" t="str">
        <f aca="false">IFERROR(INDEX(Lists!$B$3:$B$302,MATCH(4,Lists!$H$3:$H$302,0)),"")</f>
        <v/>
      </c>
      <c r="D17" s="34" t="str">
        <f aca="false">IFERROR(INDEX(Lists!$C$3:$C$302,MATCH(4,Lists!$H$3:$H$302,0)),"")</f>
        <v/>
      </c>
      <c r="E17" s="36" t="str">
        <f aca="false">IFERROR(INDEX(Lists!$D$3:$D$302,MATCH(4,Lists!$H$3:$H$302,0)),"")</f>
        <v/>
      </c>
      <c r="F17" s="35" t="str">
        <f aca="false">IFERROR(INDEX(Lists!$E$3:$E$302,MATCH(4,Lists!$H$3:$H$302,0)),"")</f>
        <v/>
      </c>
      <c r="G17" s="34" t="str">
        <f aca="false">IFERROR(INDEX(Lists!$F$3:$F$302,MATCH(4,Lists!$H$3:$H$302,0)),"")</f>
        <v/>
      </c>
    </row>
    <row r="18" customFormat="false" ht="16.5" hidden="false" customHeight="true" outlineLevel="0" collapsed="false">
      <c r="B18" s="34" t="str">
        <f aca="false">IFERROR(INDEX(Lists!$A$3:$A$302,MATCH(5,Lists!$H$3:$H$302,0)),"")</f>
        <v/>
      </c>
      <c r="C18" s="34" t="str">
        <f aca="false">IFERROR(INDEX(Lists!$B$3:$B$302,MATCH(5,Lists!$H$3:$H$302,0)),"")</f>
        <v/>
      </c>
      <c r="D18" s="34" t="str">
        <f aca="false">IFERROR(INDEX(Lists!$C$3:$C$302,MATCH(5,Lists!$H$3:$H$302,0)),"")</f>
        <v/>
      </c>
      <c r="E18" s="36" t="str">
        <f aca="false">IFERROR(INDEX(Lists!$D$3:$D$302,MATCH(5,Lists!$H$3:$H$302,0)),"")</f>
        <v/>
      </c>
      <c r="F18" s="35" t="str">
        <f aca="false">IFERROR(INDEX(Lists!$E$3:$E$302,MATCH(5,Lists!$H$3:$H$302,0)),"")</f>
        <v/>
      </c>
      <c r="G18" s="34" t="str">
        <f aca="false">IFERROR(INDEX(Lists!$F$3:$F$302,MATCH(5,Lists!$H$3:$H$302,0)),"")</f>
        <v/>
      </c>
    </row>
    <row r="19" customFormat="false" ht="16.5" hidden="false" customHeight="true" outlineLevel="0" collapsed="false">
      <c r="B19" s="34" t="str">
        <f aca="false">IFERROR(INDEX(Lists!$A$3:$A$302,MATCH(6,Lists!$H$3:$H$302,0)),"")</f>
        <v/>
      </c>
      <c r="C19" s="34" t="str">
        <f aca="false">IFERROR(INDEX(Lists!$B$3:$B$302,MATCH(6,Lists!$H$3:$H$302,0)),"")</f>
        <v/>
      </c>
      <c r="D19" s="34" t="str">
        <f aca="false">IFERROR(INDEX(Lists!$C$3:$C$302,MATCH(6,Lists!$H$3:$H$302,0)),"")</f>
        <v/>
      </c>
      <c r="E19" s="36" t="str">
        <f aca="false">IFERROR(INDEX(Lists!$D$3:$D$302,MATCH(6,Lists!$H$3:$H$302,0)),"")</f>
        <v/>
      </c>
      <c r="F19" s="35" t="str">
        <f aca="false">IFERROR(INDEX(Lists!$E$3:$E$302,MATCH(6,Lists!$H$3:$H$302,0)),"")</f>
        <v/>
      </c>
      <c r="G19" s="34" t="str">
        <f aca="false">IFERROR(INDEX(Lists!$F$3:$F$302,MATCH(6,Lists!$H$3:$H$302,0)),"")</f>
        <v/>
      </c>
    </row>
    <row r="20" customFormat="false" ht="16.5" hidden="false" customHeight="true" outlineLevel="0" collapsed="false">
      <c r="B20" s="34" t="str">
        <f aca="false">IFERROR(INDEX(Lists!$A$3:$A$302,MATCH(7,Lists!$H$3:$H$302,0)),"")</f>
        <v/>
      </c>
      <c r="C20" s="34" t="str">
        <f aca="false">IFERROR(INDEX(Lists!$B$3:$B$302,MATCH(7,Lists!$H$3:$H$302,0)),"")</f>
        <v/>
      </c>
      <c r="D20" s="34" t="str">
        <f aca="false">IFERROR(INDEX(Lists!$C$3:$C$302,MATCH(7,Lists!$H$3:$H$302,0)),"")</f>
        <v/>
      </c>
      <c r="E20" s="36" t="str">
        <f aca="false">IFERROR(INDEX(Lists!$D$3:$D$302,MATCH(7,Lists!$H$3:$H$302,0)),"")</f>
        <v/>
      </c>
      <c r="F20" s="35" t="str">
        <f aca="false">IFERROR(INDEX(Lists!$E$3:$E$302,MATCH(7,Lists!$H$3:$H$302,0)),"")</f>
        <v/>
      </c>
      <c r="G20" s="34" t="str">
        <f aca="false">IFERROR(INDEX(Lists!$F$3:$F$302,MATCH(7,Lists!$H$3:$H$302,0)),"")</f>
        <v/>
      </c>
    </row>
    <row r="21" customFormat="false" ht="16.5" hidden="false" customHeight="true" outlineLevel="0" collapsed="false">
      <c r="B21" s="34" t="str">
        <f aca="false">IFERROR(INDEX(Lists!$A$3:$A$302,MATCH(8,Lists!$H$3:$H$302,0)),"")</f>
        <v/>
      </c>
      <c r="C21" s="34" t="str">
        <f aca="false">IFERROR(INDEX(Lists!$B$3:$B$302,MATCH(8,Lists!$H$3:$H$302,0)),"")</f>
        <v/>
      </c>
      <c r="D21" s="34" t="str">
        <f aca="false">IFERROR(INDEX(Lists!$C$3:$C$302,MATCH(8,Lists!$H$3:$H$302,0)),"")</f>
        <v/>
      </c>
      <c r="E21" s="36" t="str">
        <f aca="false">IFERROR(INDEX(Lists!$D$3:$D$302,MATCH(8,Lists!$H$3:$H$302,0)),"")</f>
        <v/>
      </c>
      <c r="F21" s="35" t="str">
        <f aca="false">IFERROR(INDEX(Lists!$E$3:$E$302,MATCH(8,Lists!$H$3:$H$302,0)),"")</f>
        <v/>
      </c>
      <c r="G21" s="34" t="str">
        <f aca="false">IFERROR(INDEX(Lists!$F$3:$F$302,MATCH(8,Lists!$H$3:$H$302,0)),"")</f>
        <v/>
      </c>
    </row>
    <row r="22" customFormat="false" ht="16.5" hidden="false" customHeight="true" outlineLevel="0" collapsed="false">
      <c r="B22" s="34" t="str">
        <f aca="false">IFERROR(INDEX(Lists!$A$3:$A$302,MATCH(9,Lists!$H$3:$H$302,0)),"")</f>
        <v/>
      </c>
      <c r="C22" s="34" t="str">
        <f aca="false">IFERROR(INDEX(Lists!$B$3:$B$302,MATCH(9,Lists!$H$3:$H$302,0)),"")</f>
        <v/>
      </c>
      <c r="D22" s="34" t="str">
        <f aca="false">IFERROR(INDEX(Lists!$C$3:$C$302,MATCH(9,Lists!$H$3:$H$302,0)),"")</f>
        <v/>
      </c>
      <c r="E22" s="36" t="str">
        <f aca="false">IFERROR(INDEX(Lists!$D$3:$D$302,MATCH(9,Lists!$H$3:$H$302,0)),"")</f>
        <v/>
      </c>
      <c r="F22" s="35" t="str">
        <f aca="false">IFERROR(INDEX(Lists!$E$3:$E$302,MATCH(9,Lists!$H$3:$H$302,0)),"")</f>
        <v/>
      </c>
      <c r="G22" s="34" t="str">
        <f aca="false">IFERROR(INDEX(Lists!$F$3:$F$302,MATCH(9,Lists!$H$3:$H$302,0)),"")</f>
        <v/>
      </c>
    </row>
    <row r="23" customFormat="false" ht="16.5" hidden="false" customHeight="true" outlineLevel="0" collapsed="false">
      <c r="B23" s="34" t="str">
        <f aca="false">IFERROR(INDEX(Lists!$A$3:$A$302,MATCH(10,Lists!$H$3:$H$302,0)),"")</f>
        <v/>
      </c>
      <c r="C23" s="34" t="str">
        <f aca="false">IFERROR(INDEX(Lists!$B$3:$B$302,MATCH(10,Lists!$H$3:$H$302,0)),"")</f>
        <v/>
      </c>
      <c r="D23" s="34" t="str">
        <f aca="false">IFERROR(INDEX(Lists!$C$3:$C$302,MATCH(10,Lists!$H$3:$H$302,0)),"")</f>
        <v/>
      </c>
      <c r="E23" s="36" t="str">
        <f aca="false">IFERROR(INDEX(Lists!$D$3:$D$302,MATCH(10,Lists!$H$3:$H$302,0)),"")</f>
        <v/>
      </c>
      <c r="F23" s="35" t="str">
        <f aca="false">IFERROR(INDEX(Lists!$E$3:$E$302,MATCH(10,Lists!$H$3:$H$302,0)),"")</f>
        <v/>
      </c>
      <c r="G23" s="34" t="str">
        <f aca="false">IFERROR(INDEX(Lists!$F$3:$F$302,MATCH(10,Lists!$H$3:$H$302,0)),"")</f>
        <v/>
      </c>
    </row>
    <row r="24" customFormat="false" ht="16.5" hidden="false" customHeight="true" outlineLevel="0" collapsed="false">
      <c r="B24" s="34" t="str">
        <f aca="false">IFERROR(INDEX(Lists!$A$3:$A$302,MATCH(11,Lists!$H$3:$H$302,0)),"")</f>
        <v/>
      </c>
      <c r="C24" s="34" t="str">
        <f aca="false">IFERROR(INDEX(Lists!$B$3:$B$302,MATCH(11,Lists!$H$3:$H$302,0)),"")</f>
        <v/>
      </c>
      <c r="D24" s="34" t="str">
        <f aca="false">IFERROR(INDEX(Lists!$C$3:$C$302,MATCH(11,Lists!$H$3:$H$302,0)),"")</f>
        <v/>
      </c>
      <c r="E24" s="36" t="str">
        <f aca="false">IFERROR(INDEX(Lists!$D$3:$D$302,MATCH(11,Lists!$H$3:$H$302,0)),"")</f>
        <v/>
      </c>
      <c r="F24" s="35" t="str">
        <f aca="false">IFERROR(INDEX(Lists!$E$3:$E$302,MATCH(11,Lists!$H$3:$H$302,0)),"")</f>
        <v/>
      </c>
      <c r="G24" s="34" t="str">
        <f aca="false">IFERROR(INDEX(Lists!$F$3:$F$302,MATCH(11,Lists!$H$3:$H$302,0)),"")</f>
        <v/>
      </c>
    </row>
    <row r="25" customFormat="false" ht="16.5" hidden="false" customHeight="true" outlineLevel="0" collapsed="false">
      <c r="B25" s="34" t="str">
        <f aca="false">IFERROR(INDEX(Lists!$A$3:$A$302,MATCH(12,Lists!$H$3:$H$302,0)),"")</f>
        <v/>
      </c>
      <c r="C25" s="34" t="str">
        <f aca="false">IFERROR(INDEX(Lists!$B$3:$B$302,MATCH(12,Lists!$H$3:$H$302,0)),"")</f>
        <v/>
      </c>
      <c r="D25" s="34" t="str">
        <f aca="false">IFERROR(INDEX(Lists!$C$3:$C$302,MATCH(12,Lists!$H$3:$H$302,0)),"")</f>
        <v/>
      </c>
      <c r="E25" s="36" t="str">
        <f aca="false">IFERROR(INDEX(Lists!$D$3:$D$302,MATCH(12,Lists!$H$3:$H$302,0)),"")</f>
        <v/>
      </c>
      <c r="F25" s="35" t="str">
        <f aca="false">IFERROR(INDEX(Lists!$E$3:$E$302,MATCH(12,Lists!$H$3:$H$302,0)),"")</f>
        <v/>
      </c>
      <c r="G25" s="34" t="str">
        <f aca="false">IFERROR(INDEX(Lists!$F$3:$F$302,MATCH(12,Lists!$H$3:$H$302,0)),"")</f>
        <v/>
      </c>
    </row>
    <row r="26" customFormat="false" ht="16.5" hidden="false" customHeight="true" outlineLevel="0" collapsed="false">
      <c r="B26" s="34" t="str">
        <f aca="false">IFERROR(INDEX(Lists!$A$3:$A$302,MATCH(13,Lists!$H$3:$H$302,0)),"")</f>
        <v/>
      </c>
      <c r="C26" s="34" t="str">
        <f aca="false">IFERROR(INDEX(Lists!$B$3:$B$302,MATCH(13,Lists!$H$3:$H$302,0)),"")</f>
        <v/>
      </c>
      <c r="D26" s="34" t="str">
        <f aca="false">IFERROR(INDEX(Lists!$C$3:$C$302,MATCH(13,Lists!$H$3:$H$302,0)),"")</f>
        <v/>
      </c>
      <c r="E26" s="36" t="str">
        <f aca="false">IFERROR(INDEX(Lists!$D$3:$D$302,MATCH(13,Lists!$H$3:$H$302,0)),"")</f>
        <v/>
      </c>
      <c r="F26" s="35" t="str">
        <f aca="false">IFERROR(INDEX(Lists!$E$3:$E$302,MATCH(13,Lists!$H$3:$H$302,0)),"")</f>
        <v/>
      </c>
      <c r="G26" s="34" t="str">
        <f aca="false">IFERROR(INDEX(Lists!$F$3:$F$302,MATCH(13,Lists!$H$3:$H$302,0)),"")</f>
        <v/>
      </c>
    </row>
    <row r="27" customFormat="false" ht="16.5" hidden="false" customHeight="true" outlineLevel="0" collapsed="false">
      <c r="B27" s="34" t="str">
        <f aca="false">IFERROR(INDEX(Lists!$A$3:$A$302,MATCH(14,Lists!$H$3:$H$302,0)),"")</f>
        <v/>
      </c>
      <c r="C27" s="34" t="str">
        <f aca="false">IFERROR(INDEX(Lists!$B$3:$B$302,MATCH(14,Lists!$H$3:$H$302,0)),"")</f>
        <v/>
      </c>
      <c r="D27" s="34" t="str">
        <f aca="false">IFERROR(INDEX(Lists!$C$3:$C$302,MATCH(14,Lists!$H$3:$H$302,0)),"")</f>
        <v/>
      </c>
      <c r="E27" s="36" t="str">
        <f aca="false">IFERROR(INDEX(Lists!$D$3:$D$302,MATCH(14,Lists!$H$3:$H$302,0)),"")</f>
        <v/>
      </c>
      <c r="F27" s="35" t="str">
        <f aca="false">IFERROR(INDEX(Lists!$E$3:$E$302,MATCH(14,Lists!$H$3:$H$302,0)),"")</f>
        <v/>
      </c>
      <c r="G27" s="34" t="str">
        <f aca="false">IFERROR(INDEX(Lists!$F$3:$F$302,MATCH(14,Lists!$H$3:$H$302,0)),"")</f>
        <v/>
      </c>
    </row>
    <row r="28" customFormat="false" ht="16.5" hidden="false" customHeight="true" outlineLevel="0" collapsed="false">
      <c r="B28" s="34" t="str">
        <f aca="false">IFERROR(INDEX(Lists!$A$3:$A$302,MATCH(15,Lists!$H$3:$H$302,0)),"")</f>
        <v/>
      </c>
      <c r="C28" s="34" t="str">
        <f aca="false">IFERROR(INDEX(Lists!$B$3:$B$302,MATCH(15,Lists!$H$3:$H$302,0)),"")</f>
        <v/>
      </c>
      <c r="D28" s="34" t="str">
        <f aca="false">IFERROR(INDEX(Lists!$C$3:$C$302,MATCH(15,Lists!$H$3:$H$302,0)),"")</f>
        <v/>
      </c>
      <c r="E28" s="36" t="str">
        <f aca="false">IFERROR(INDEX(Lists!$D$3:$D$302,MATCH(15,Lists!$H$3:$H$302,0)),"")</f>
        <v/>
      </c>
      <c r="F28" s="35" t="str">
        <f aca="false">IFERROR(INDEX(Lists!$E$3:$E$302,MATCH(15,Lists!$H$3:$H$302,0)),"")</f>
        <v/>
      </c>
      <c r="G28" s="34" t="str">
        <f aca="false">IFERROR(INDEX(Lists!$F$3:$F$302,MATCH(15,Lists!$H$3:$H$302,0)),"")</f>
        <v/>
      </c>
    </row>
    <row r="29" customFormat="false" ht="16.5" hidden="false" customHeight="true" outlineLevel="0" collapsed="false">
      <c r="B29" s="34" t="str">
        <f aca="false">IFERROR(INDEX(Lists!$A$3:$A$302,MATCH(16,Lists!$H$3:$H$302,0)),"")</f>
        <v/>
      </c>
      <c r="C29" s="34" t="str">
        <f aca="false">IFERROR(INDEX(Lists!$B$3:$B$302,MATCH(16,Lists!$H$3:$H$302,0)),"")</f>
        <v/>
      </c>
      <c r="D29" s="34" t="str">
        <f aca="false">IFERROR(INDEX(Lists!$C$3:$C$302,MATCH(16,Lists!$H$3:$H$302,0)),"")</f>
        <v/>
      </c>
      <c r="E29" s="36" t="str">
        <f aca="false">IFERROR(INDEX(Lists!$D$3:$D$302,MATCH(16,Lists!$H$3:$H$302,0)),"")</f>
        <v/>
      </c>
      <c r="F29" s="35" t="str">
        <f aca="false">IFERROR(INDEX(Lists!$E$3:$E$302,MATCH(16,Lists!$H$3:$H$302,0)),"")</f>
        <v/>
      </c>
      <c r="G29" s="34" t="str">
        <f aca="false">IFERROR(INDEX(Lists!$F$3:$F$302,MATCH(16,Lists!$H$3:$H$302,0)),"")</f>
        <v/>
      </c>
    </row>
    <row r="30" customFormat="false" ht="16.5" hidden="false" customHeight="true" outlineLevel="0" collapsed="false">
      <c r="B30" s="34" t="str">
        <f aca="false">IFERROR(INDEX(Lists!$A$3:$A$302,MATCH(17,Lists!$H$3:$H$302,0)),"")</f>
        <v/>
      </c>
      <c r="C30" s="34" t="str">
        <f aca="false">IFERROR(INDEX(Lists!$B$3:$B$302,MATCH(17,Lists!$H$3:$H$302,0)),"")</f>
        <v/>
      </c>
      <c r="D30" s="34" t="str">
        <f aca="false">IFERROR(INDEX(Lists!$C$3:$C$302,MATCH(17,Lists!$H$3:$H$302,0)),"")</f>
        <v/>
      </c>
      <c r="E30" s="36" t="str">
        <f aca="false">IFERROR(INDEX(Lists!$D$3:$D$302,MATCH(17,Lists!$H$3:$H$302,0)),"")</f>
        <v/>
      </c>
      <c r="F30" s="35" t="str">
        <f aca="false">IFERROR(INDEX(Lists!$E$3:$E$302,MATCH(17,Lists!$H$3:$H$302,0)),"")</f>
        <v/>
      </c>
      <c r="G30" s="34" t="str">
        <f aca="false">IFERROR(INDEX(Lists!$F$3:$F$302,MATCH(17,Lists!$H$3:$H$302,0)),"")</f>
        <v/>
      </c>
    </row>
    <row r="31" customFormat="false" ht="16.5" hidden="false" customHeight="true" outlineLevel="0" collapsed="false">
      <c r="B31" s="34" t="str">
        <f aca="false">IFERROR(INDEX(Lists!$A$3:$A$302,MATCH(18,Lists!$H$3:$H$302,0)),"")</f>
        <v/>
      </c>
      <c r="C31" s="34" t="str">
        <f aca="false">IFERROR(INDEX(Lists!$B$3:$B$302,MATCH(18,Lists!$H$3:$H$302,0)),"")</f>
        <v/>
      </c>
      <c r="D31" s="34" t="str">
        <f aca="false">IFERROR(INDEX(Lists!$C$3:$C$302,MATCH(18,Lists!$H$3:$H$302,0)),"")</f>
        <v/>
      </c>
      <c r="E31" s="36" t="str">
        <f aca="false">IFERROR(INDEX(Lists!$D$3:$D$302,MATCH(18,Lists!$H$3:$H$302,0)),"")</f>
        <v/>
      </c>
      <c r="F31" s="35" t="str">
        <f aca="false">IFERROR(INDEX(Lists!$E$3:$E$302,MATCH(18,Lists!$H$3:$H$302,0)),"")</f>
        <v/>
      </c>
      <c r="G31" s="34" t="str">
        <f aca="false">IFERROR(INDEX(Lists!$F$3:$F$302,MATCH(18,Lists!$H$3:$H$302,0)),"")</f>
        <v/>
      </c>
    </row>
    <row r="32" customFormat="false" ht="16.5" hidden="false" customHeight="true" outlineLevel="0" collapsed="false">
      <c r="B32" s="34" t="str">
        <f aca="false">IFERROR(INDEX(Lists!$A$3:$A$302,MATCH(19,Lists!$H$3:$H$302,0)),"")</f>
        <v/>
      </c>
      <c r="C32" s="34" t="str">
        <f aca="false">IFERROR(INDEX(Lists!$B$3:$B$302,MATCH(19,Lists!$H$3:$H$302,0)),"")</f>
        <v/>
      </c>
      <c r="D32" s="34" t="str">
        <f aca="false">IFERROR(INDEX(Lists!$C$3:$C$302,MATCH(19,Lists!$H$3:$H$302,0)),"")</f>
        <v/>
      </c>
      <c r="E32" s="36" t="str">
        <f aca="false">IFERROR(INDEX(Lists!$D$3:$D$302,MATCH(19,Lists!$H$3:$H$302,0)),"")</f>
        <v/>
      </c>
      <c r="F32" s="35" t="str">
        <f aca="false">IFERROR(INDEX(Lists!$E$3:$E$302,MATCH(19,Lists!$H$3:$H$302,0)),"")</f>
        <v/>
      </c>
      <c r="G32" s="34" t="str">
        <f aca="false">IFERROR(INDEX(Lists!$F$3:$F$302,MATCH(19,Lists!$H$3:$H$302,0)),"")</f>
        <v/>
      </c>
    </row>
    <row r="33" customFormat="false" ht="16.5" hidden="false" customHeight="true" outlineLevel="0" collapsed="false">
      <c r="B33" s="34" t="str">
        <f aca="false">IFERROR(INDEX(Lists!$A$3:$A$302,MATCH(20,Lists!$H$3:$H$302,0)),"")</f>
        <v/>
      </c>
      <c r="C33" s="34" t="str">
        <f aca="false">IFERROR(INDEX(Lists!$B$3:$B$302,MATCH(20,Lists!$H$3:$H$302,0)),"")</f>
        <v/>
      </c>
      <c r="D33" s="34" t="str">
        <f aca="false">IFERROR(INDEX(Lists!$C$3:$C$302,MATCH(20,Lists!$H$3:$H$302,0)),"")</f>
        <v/>
      </c>
      <c r="E33" s="36" t="str">
        <f aca="false">IFERROR(INDEX(Lists!$D$3:$D$302,MATCH(20,Lists!$H$3:$H$302,0)),"")</f>
        <v/>
      </c>
      <c r="F33" s="35" t="str">
        <f aca="false">IFERROR(INDEX(Lists!$E$3:$E$302,MATCH(20,Lists!$H$3:$H$302,0)),"")</f>
        <v/>
      </c>
      <c r="G33" s="34" t="str">
        <f aca="false">IFERROR(INDEX(Lists!$F$3:$F$302,MATCH(20,Lists!$H$3:$H$302,0)),"")</f>
        <v/>
      </c>
    </row>
    <row r="34" customFormat="false" ht="16.5" hidden="false" customHeight="true" outlineLevel="0" collapsed="false">
      <c r="B34" s="56" t="str">
        <f aca="false">IF(SUM(Lists!$G$3:$G$302)=0,"Nobody is signed in for this date.",IF(SUM(Lists!$G$3:$G$302)&gt;20,"+ "&amp;(SUM(Lists!$G$3:$G$302)-20)&amp;" more on site — see the Visitor log tab",""))</f>
        <v/>
      </c>
      <c r="C34" s="56"/>
      <c r="D34" s="56"/>
      <c r="E34" s="56"/>
      <c r="F34" s="56"/>
      <c r="G34" s="56"/>
    </row>
    <row r="35" customFormat="false" ht="12" hidden="false" customHeight="true" outlineLevel="0" collapsed="false"/>
    <row r="36" customFormat="false" ht="21.75" hidden="false" customHeight="true" outlineLevel="0" collapsed="false">
      <c r="B36" s="5" t="s">
        <v>139</v>
      </c>
      <c r="C36" s="5"/>
      <c r="D36" s="5"/>
      <c r="E36" s="5" t="s">
        <v>140</v>
      </c>
      <c r="F36" s="5"/>
      <c r="G36" s="5"/>
    </row>
    <row r="37" customFormat="false" ht="18" hidden="false" customHeight="true" outlineLevel="0" collapsed="false">
      <c r="B37" s="25" t="s">
        <v>141</v>
      </c>
      <c r="C37" s="24" t="s">
        <v>142</v>
      </c>
      <c r="D37" s="24" t="s">
        <v>143</v>
      </c>
    </row>
    <row r="38" customFormat="false" ht="16.5" hidden="false" customHeight="true" outlineLevel="0" collapsed="false">
      <c r="B38" s="34" t="str">
        <f aca="false">IF(Setup!$H$6="","",Setup!$H$6)</f>
        <v>Meeting</v>
      </c>
      <c r="C38" s="57" t="n">
        <f aca="false">IF($B38="","",COUNTIFS('Visitor log'!$H$7:$H$306,$B38,'Visitor log'!$C$7:$C$306,SelectedDate))</f>
        <v>0</v>
      </c>
      <c r="D38" s="58" t="n">
        <f aca="false">IF($B38="","",COUNTIF('Visitor log'!$H$7:$H$306,$B38))</f>
        <v>0</v>
      </c>
      <c r="E38" s="59" t="s">
        <v>144</v>
      </c>
      <c r="F38" s="59"/>
      <c r="G38" s="57" t="n">
        <f aca="false">COUNTA('Visitor log'!$D$7:$D$306)</f>
        <v>3</v>
      </c>
    </row>
    <row r="39" customFormat="false" ht="16.5" hidden="false" customHeight="true" outlineLevel="0" collapsed="false">
      <c r="B39" s="34" t="str">
        <f aca="false">IF(Setup!$H$7="","",Setup!$H$7)</f>
        <v>Interview</v>
      </c>
      <c r="C39" s="57" t="n">
        <f aca="false">IF($B39="","",COUNTIFS('Visitor log'!$H$7:$H$306,$B39,'Visitor log'!$C$7:$C$306,SelectedDate))</f>
        <v>1</v>
      </c>
      <c r="D39" s="58" t="n">
        <f aca="false">IF($B39="","",COUNTIF('Visitor log'!$H$7:$H$306,$B39))</f>
        <v>1</v>
      </c>
      <c r="E39" s="59" t="s">
        <v>145</v>
      </c>
      <c r="F39" s="59"/>
      <c r="G39" s="60" t="n">
        <f aca="false">IF(COUNT('Visitor log'!$C$7:$C$306)=0,"",MIN('Visitor log'!$C$7:$C$306))</f>
        <v>46281</v>
      </c>
    </row>
    <row r="40" customFormat="false" ht="16.5" hidden="false" customHeight="true" outlineLevel="0" collapsed="false">
      <c r="B40" s="34" t="str">
        <f aca="false">IF(Setup!$H$8="","",Setup!$H$8)</f>
        <v>Client visit</v>
      </c>
      <c r="C40" s="57" t="n">
        <f aca="false">IF($B40="","",COUNTIFS('Visitor log'!$H$7:$H$306,$B40,'Visitor log'!$C$7:$C$306,SelectedDate))</f>
        <v>1</v>
      </c>
      <c r="D40" s="58" t="n">
        <f aca="false">IF($B40="","",COUNTIF('Visitor log'!$H$7:$H$306,$B40))</f>
        <v>1</v>
      </c>
      <c r="E40" s="59" t="s">
        <v>146</v>
      </c>
      <c r="F40" s="59"/>
      <c r="G40" s="57" t="n">
        <f aca="false">SUM(Lists!$M$3:$M$302)</f>
        <v>0</v>
      </c>
    </row>
    <row r="41" customFormat="false" ht="16.5" hidden="false" customHeight="true" outlineLevel="0" collapsed="false">
      <c r="B41" s="34" t="str">
        <f aca="false">IF(Setup!$H$9="","",Setup!$H$9)</f>
        <v>Contractor</v>
      </c>
      <c r="C41" s="57" t="n">
        <f aca="false">IF($B41="","",COUNTIFS('Visitor log'!$H$7:$H$306,$B41,'Visitor log'!$C$7:$C$306,SelectedDate))</f>
        <v>0</v>
      </c>
      <c r="D41" s="58" t="n">
        <f aca="false">IF($B41="","",COUNTIF('Visitor log'!$H$7:$H$306,$B41))</f>
        <v>0</v>
      </c>
      <c r="E41" s="59" t="s">
        <v>147</v>
      </c>
      <c r="F41" s="59"/>
      <c r="G41" s="60" t="n">
        <f aca="true">TODAY()-RetentionDays</f>
        <v>46191</v>
      </c>
    </row>
    <row r="42" customFormat="false" ht="16.5" hidden="false" customHeight="true" outlineLevel="0" collapsed="false">
      <c r="B42" s="34" t="str">
        <f aca="false">IF(Setup!$H$10="","",Setup!$H$10)</f>
        <v>Delivery</v>
      </c>
      <c r="C42" s="57" t="n">
        <f aca="false">IF($B42="","",COUNTIFS('Visitor log'!$H$7:$H$306,$B42,'Visitor log'!$C$7:$C$306,SelectedDate))</f>
        <v>1</v>
      </c>
      <c r="D42" s="58" t="n">
        <f aca="false">IF($B42="","",COUNTIF('Visitor log'!$H$7:$H$306,$B42))</f>
        <v>1</v>
      </c>
    </row>
    <row r="43" customFormat="false" ht="16.5" hidden="false" customHeight="true" outlineLevel="0" collapsed="false">
      <c r="B43" s="34" t="str">
        <f aca="false">IF(Setup!$H$11="","",Setup!$H$11)</f>
        <v>Candidate</v>
      </c>
      <c r="C43" s="57" t="n">
        <f aca="false">IF($B43="","",COUNTIFS('Visitor log'!$H$7:$H$306,$B43,'Visitor log'!$C$7:$C$306,SelectedDate))</f>
        <v>0</v>
      </c>
      <c r="D43" s="58" t="n">
        <f aca="false">IF($B43="","",COUNTIF('Visitor log'!$H$7:$H$306,$B43))</f>
        <v>0</v>
      </c>
      <c r="E43" s="17" t="s">
        <v>148</v>
      </c>
      <c r="F43" s="17"/>
      <c r="G43" s="17"/>
    </row>
    <row r="44" customFormat="false" ht="16.5" hidden="false" customHeight="true" outlineLevel="0" collapsed="false">
      <c r="B44" s="34" t="str">
        <f aca="false">IF(Setup!$H$12="","",Setup!$H$12)</f>
        <v>Auditor</v>
      </c>
      <c r="C44" s="57" t="n">
        <f aca="false">IF($B44="","",COUNTIFS('Visitor log'!$H$7:$H$306,$B44,'Visitor log'!$C$7:$C$306,SelectedDate))</f>
        <v>0</v>
      </c>
      <c r="D44" s="58" t="n">
        <f aca="false">IF($B44="","",COUNTIF('Visitor log'!$H$7:$H$306,$B44))</f>
        <v>0</v>
      </c>
    </row>
    <row r="45" customFormat="false" ht="16.5" hidden="false" customHeight="true" outlineLevel="0" collapsed="false">
      <c r="B45" s="34" t="str">
        <f aca="false">IF(Setup!$H$13="","",Setup!$H$13)</f>
        <v>Office tour</v>
      </c>
      <c r="C45" s="57" t="n">
        <f aca="false">IF($B45="","",COUNTIFS('Visitor log'!$H$7:$H$306,$B45,'Visitor log'!$C$7:$C$306,SelectedDate))</f>
        <v>0</v>
      </c>
      <c r="D45" s="58" t="n">
        <f aca="false">IF($B45="","",COUNTIF('Visitor log'!$H$7:$H$306,$B45))</f>
        <v>0</v>
      </c>
    </row>
    <row r="46" customFormat="false" ht="16.5" hidden="false" customHeight="true" outlineLevel="0" collapsed="false">
      <c r="B46" s="34" t="str">
        <f aca="false">IF(Setup!$H$14="","",Setup!$H$14)</f>
        <v>Other</v>
      </c>
      <c r="C46" s="57" t="n">
        <f aca="false">IF($B46="","",COUNTIFS('Visitor log'!$H$7:$H$306,$B46,'Visitor log'!$C$7:$C$306,SelectedDate))</f>
        <v>0</v>
      </c>
      <c r="D46" s="58" t="n">
        <f aca="false">IF($B46="","",COUNTIF('Visitor log'!$H$7:$H$306,$B46))</f>
        <v>0</v>
      </c>
    </row>
    <row r="47" customFormat="false" ht="12" hidden="false" customHeight="true" outlineLevel="0" collapsed="false"/>
    <row r="48" customFormat="false" ht="21.75" hidden="false" customHeight="true" outlineLevel="0" collapsed="false">
      <c r="A48" s="1"/>
      <c r="B48" s="9" t="s">
        <v>149</v>
      </c>
      <c r="C48" s="9"/>
      <c r="D48" s="9"/>
      <c r="E48" s="9"/>
      <c r="F48" s="9"/>
      <c r="G48" s="9"/>
      <c r="H48" s="1"/>
    </row>
    <row r="49" customFormat="false" ht="27.75" hidden="false" customHeight="true" outlineLevel="0" collapsed="false">
      <c r="A49" s="1"/>
      <c r="B49" s="10" t="s">
        <v>150</v>
      </c>
      <c r="C49" s="10"/>
      <c r="D49" s="10"/>
      <c r="E49" s="10"/>
      <c r="F49" s="10"/>
      <c r="G49" s="10"/>
      <c r="H49" s="1"/>
    </row>
    <row r="50" customFormat="false" ht="30" hidden="false" customHeight="true" outlineLevel="0" collapsed="false">
      <c r="A50" s="1"/>
      <c r="B50" s="11" t="s">
        <v>151</v>
      </c>
      <c r="C50" s="11"/>
      <c r="D50" s="11"/>
      <c r="E50" s="11"/>
      <c r="F50" s="11"/>
      <c r="G50" s="11"/>
      <c r="H50" s="1"/>
    </row>
    <row r="51" customFormat="false" ht="13.5" hidden="false" customHeight="true" outlineLevel="0" collapsed="false">
      <c r="A51" s="1"/>
      <c r="B51" s="11"/>
      <c r="C51" s="11"/>
      <c r="D51" s="11"/>
      <c r="E51" s="11"/>
      <c r="F51" s="11"/>
      <c r="G51" s="11"/>
      <c r="H51" s="1"/>
    </row>
    <row r="52" customFormat="false" ht="15.75" hidden="false" customHeight="true" outlineLevel="0" collapsed="false">
      <c r="A52" s="1"/>
      <c r="B52" s="1"/>
      <c r="C52" s="1"/>
      <c r="D52" s="1"/>
      <c r="E52" s="1"/>
      <c r="F52" s="1"/>
      <c r="G52" s="1"/>
      <c r="H52" s="1"/>
    </row>
    <row r="53" customFormat="false" ht="30" hidden="false" customHeight="true" outlineLevel="0" collapsed="false">
      <c r="A53" s="1"/>
      <c r="B53" s="12" t="s">
        <v>19</v>
      </c>
      <c r="C53" s="12"/>
      <c r="D53" s="1"/>
      <c r="E53" s="13" t="s">
        <v>20</v>
      </c>
      <c r="F53" s="13"/>
      <c r="G53" s="13"/>
      <c r="H53" s="1"/>
    </row>
    <row r="54" customFormat="false" ht="19.5" hidden="false" customHeight="true" outlineLevel="0" collapsed="false">
      <c r="A54" s="1"/>
      <c r="B54" s="61" t="s">
        <v>152</v>
      </c>
      <c r="C54" s="61"/>
      <c r="D54" s="61"/>
      <c r="E54" s="61"/>
      <c r="F54" s="61"/>
      <c r="G54" s="61"/>
      <c r="H54" s="1"/>
    </row>
  </sheetData>
  <mergeCells count="23">
    <mergeCell ref="B1:E1"/>
    <mergeCell ref="F1:G1"/>
    <mergeCell ref="B3:E3"/>
    <mergeCell ref="F3:G3"/>
    <mergeCell ref="E5:G5"/>
    <mergeCell ref="E7:F7"/>
    <mergeCell ref="E8:F8"/>
    <mergeCell ref="B10:G10"/>
    <mergeCell ref="B12:G12"/>
    <mergeCell ref="B34:G34"/>
    <mergeCell ref="B36:D36"/>
    <mergeCell ref="E36:G36"/>
    <mergeCell ref="E38:F38"/>
    <mergeCell ref="E39:F39"/>
    <mergeCell ref="E40:F40"/>
    <mergeCell ref="E41:F41"/>
    <mergeCell ref="E43:G43"/>
    <mergeCell ref="B48:G48"/>
    <mergeCell ref="B49:G49"/>
    <mergeCell ref="B50:G51"/>
    <mergeCell ref="B53:C53"/>
    <mergeCell ref="E53:G53"/>
    <mergeCell ref="B54:G54"/>
  </mergeCells>
  <conditionalFormatting sqref="C38:C46">
    <cfRule type="cellIs" priority="2" operator="equal" aboveAverage="0" equalAverage="0" bottom="0" percent="0" rank="0" text="" dxfId="6">
      <formula>0</formula>
    </cfRule>
  </conditionalFormatting>
  <conditionalFormatting sqref="G40">
    <cfRule type="cellIs" priority="3" operator="greaterThan" aboveAverage="0" equalAverage="0" bottom="0" percent="0" rank="0" text="" dxfId="3">
      <formula>0</formula>
    </cfRule>
  </conditionalFormatting>
  <hyperlinks>
    <hyperlink ref="F1" r:id="rId1" display="Book a live demo  →  "/>
    <hyperlink ref="B53" r:id="rId2" display="► BOOK A LIVE DEMO"/>
    <hyperlink ref="E53" r:id="rId3" display="See how Visitor Hub works  →"/>
  </hyperlink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21B6"/>
    <pageSetUpPr fitToPage="true"/>
  </sheetPr>
  <dimension ref="A1:F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3"/>
    <col collapsed="false" customWidth="true" hidden="false" outlineLevel="0" max="3" min="3" style="0" width="18"/>
    <col collapsed="false" customWidth="true" hidden="false" outlineLevel="0" max="4" min="4" style="0" width="42"/>
    <col collapsed="false" customWidth="true" hidden="false" outlineLevel="0" max="6" min="5" style="0" width="3"/>
  </cols>
  <sheetData>
    <row r="1" customFormat="false" ht="21.75" hidden="false" customHeight="true" outlineLevel="0" collapsed="false">
      <c r="A1" s="1"/>
      <c r="B1" s="27" t="s">
        <v>153</v>
      </c>
      <c r="C1" s="27"/>
      <c r="D1" s="27"/>
      <c r="E1" s="62"/>
      <c r="F1" s="62"/>
    </row>
    <row r="2" customFormat="false" ht="12" hidden="false" customHeight="true" outlineLevel="0" collapsed="false"/>
    <row r="3" customFormat="false" ht="27.75" hidden="false" customHeight="true" outlineLevel="0" collapsed="false">
      <c r="B3" s="29" t="s">
        <v>154</v>
      </c>
      <c r="C3" s="29"/>
      <c r="D3" s="29"/>
    </row>
    <row r="4" customFormat="false" ht="18" hidden="false" customHeight="true" outlineLevel="0" collapsed="false">
      <c r="B4" s="19" t="s">
        <v>155</v>
      </c>
      <c r="C4" s="19"/>
      <c r="D4" s="19"/>
    </row>
    <row r="5" customFormat="false" ht="24" hidden="false" customHeight="true" outlineLevel="0" collapsed="false">
      <c r="C5" s="45" t="s">
        <v>156</v>
      </c>
      <c r="D5" s="63" t="n">
        <v>1</v>
      </c>
    </row>
    <row r="6" customFormat="false" ht="12" hidden="false" customHeight="true" outlineLevel="0" collapsed="false"/>
    <row r="7" customFormat="false" ht="24" hidden="false" customHeight="true" outlineLevel="0" collapsed="false">
      <c r="C7" s="64" t="str">
        <f aca="false">"  VISITOR PASS      "&amp;SiteName</f>
        <v>  VISITOR PASS      Acme HQ — London</v>
      </c>
      <c r="D7" s="64"/>
    </row>
    <row r="8" customFormat="false" ht="12" hidden="false" customHeight="true" outlineLevel="0" collapsed="false"/>
    <row r="9" customFormat="false" ht="33" hidden="false" customHeight="true" outlineLevel="0" collapsed="false">
      <c r="C9" s="65" t="str">
        <f aca="false">IFERROR(IF(INDEX('Visitor log'!$D$7:$D$306,MATCH($D$5,'Visitor log'!$B$7:$B$306,0))="","",INDEX('Visitor log'!$D$7:$D$306,MATCH($D$5,'Visitor log'!$B$7:$B$306,0))),"")</f>
        <v>Priya Shah</v>
      </c>
      <c r="D9" s="65"/>
    </row>
    <row r="10" customFormat="false" ht="18" hidden="false" customHeight="true" outlineLevel="0" collapsed="false">
      <c r="C10" s="66" t="str">
        <f aca="false">IFERROR(IF(INDEX('Visitor log'!$E$7:$E$306,MATCH($D$5,'Visitor log'!$B$7:$B$306,0))="","",INDEX('Visitor log'!$E$7:$E$306,MATCH($D$5,'Visitor log'!$B$7:$B$306,0))),"")</f>
        <v>Northwind Design</v>
      </c>
      <c r="D10" s="66"/>
    </row>
    <row r="11" customFormat="false" ht="12" hidden="false" customHeight="true" outlineLevel="0" collapsed="false"/>
    <row r="12" customFormat="false" ht="21" hidden="false" customHeight="true" outlineLevel="0" collapsed="false">
      <c r="C12" s="67" t="s">
        <v>157</v>
      </c>
      <c r="D12" s="68" t="str">
        <f aca="false">IFERROR(IF(INDEX('Visitor log'!$I$7:$I$306,MATCH($D$5,'Visitor log'!$B$7:$B$306,0))="","",INDEX('Visitor log'!$I$7:$I$306,MATCH($D$5,'Visitor log'!$B$7:$B$306,0))),"")</f>
        <v>Ava Mitchell</v>
      </c>
    </row>
    <row r="13" customFormat="false" ht="21" hidden="false" customHeight="true" outlineLevel="0" collapsed="false">
      <c r="C13" s="67" t="s">
        <v>158</v>
      </c>
      <c r="D13" s="68" t="str">
        <f aca="false">IFERROR(IF(INDEX('Visitor log'!$J$7:$J$306,MATCH($D$5,'Visitor log'!$B$7:$B$306,0))="","",INDEX('Visitor log'!$J$7:$J$306,MATCH($D$5,'Visitor log'!$B$7:$B$306,0))),"")</f>
        <v>Floor 2</v>
      </c>
    </row>
    <row r="14" customFormat="false" ht="21" hidden="false" customHeight="true" outlineLevel="0" collapsed="false">
      <c r="C14" s="67" t="s">
        <v>159</v>
      </c>
      <c r="D14" s="69" t="n">
        <f aca="false">IFERROR(IF(INDEX('Visitor log'!$C$7:$C$306,MATCH($D$5,'Visitor log'!$B$7:$B$306,0))="","",INDEX('Visitor log'!$C$7:$C$306,MATCH($D$5,'Visitor log'!$B$7:$B$306,0))),"")</f>
        <v>46281</v>
      </c>
    </row>
    <row r="15" customFormat="false" ht="21" hidden="false" customHeight="true" outlineLevel="0" collapsed="false">
      <c r="C15" s="67" t="s">
        <v>160</v>
      </c>
      <c r="D15" s="70" t="n">
        <f aca="false">IFERROR(IF(INDEX('Visitor log'!$L$7:$L$306,MATCH($D$5,'Visitor log'!$B$7:$B$306,0))="","",INDEX('Visitor log'!$L$7:$L$306,MATCH($D$5,'Visitor log'!$B$7:$B$306,0))),"")</f>
        <v>0.385416666666667</v>
      </c>
    </row>
    <row r="16" customFormat="false" ht="21" hidden="false" customHeight="true" outlineLevel="0" collapsed="false">
      <c r="C16" s="67" t="s">
        <v>161</v>
      </c>
      <c r="D16" s="71" t="n">
        <f aca="false">IFERROR(IF(INDEX('Visitor log'!$K$7:$K$306,MATCH($D$5,'Visitor log'!$B$7:$B$306,0))="","",INDEX('Visitor log'!$K$7:$K$306,MATCH($D$5,'Visitor log'!$B$7:$B$306,0))),"")</f>
        <v>101</v>
      </c>
    </row>
    <row r="17" customFormat="false" ht="12" hidden="false" customHeight="true" outlineLevel="0" collapsed="false"/>
    <row r="18" customFormat="false" ht="24" hidden="false" customHeight="true" outlineLevel="0" collapsed="false">
      <c r="C18" s="72" t="s">
        <v>162</v>
      </c>
      <c r="D18" s="72"/>
    </row>
    <row r="19" customFormat="false" ht="12" hidden="false" customHeight="true" outlineLevel="0" collapsed="false"/>
    <row r="20" customFormat="false" ht="42" hidden="false" customHeight="true" outlineLevel="0" collapsed="false">
      <c r="C20" s="73" t="s">
        <v>163</v>
      </c>
      <c r="D20" s="73"/>
    </row>
    <row r="21" customFormat="false" ht="15.75" hidden="false" customHeight="true" outlineLevel="0" collapsed="false"/>
    <row r="22" customFormat="false" ht="15.75" hidden="false" customHeight="true" outlineLevel="0" collapsed="false">
      <c r="C22" s="74" t="str">
        <f aca="false">IF($D$5="","",IF(ISNA(MATCH($D$5,'Visitor log'!$B$7:$B$306,0)),"No visit with that number yet. Add the visitor to the log first.",""))</f>
        <v/>
      </c>
      <c r="D22" s="74"/>
    </row>
  </sheetData>
  <mergeCells count="10">
    <mergeCell ref="B1:D1"/>
    <mergeCell ref="E1:F1"/>
    <mergeCell ref="B3:D3"/>
    <mergeCell ref="B4:D4"/>
    <mergeCell ref="C7:D7"/>
    <mergeCell ref="C9:D9"/>
    <mergeCell ref="C10:D10"/>
    <mergeCell ref="C18:D18"/>
    <mergeCell ref="C20:D20"/>
    <mergeCell ref="C22:D22"/>
  </mergeCell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0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20"/>
    <col collapsed="false" customWidth="true" hidden="false" outlineLevel="0" max="3" min="3" style="0" width="18"/>
    <col collapsed="false" customWidth="true" hidden="false" outlineLevel="0" max="4" min="4" style="0" width="10"/>
    <col collapsed="false" customWidth="true" hidden="false" outlineLevel="0" max="5" min="5" style="0" width="9"/>
    <col collapsed="false" customWidth="true" hidden="false" outlineLevel="0" max="6" min="6" style="0" width="15"/>
    <col collapsed="false" customWidth="true" hidden="false" outlineLevel="0" max="8" min="7" style="0" width="8"/>
    <col collapsed="false" customWidth="true" hidden="false" outlineLevel="0" max="9" min="9" style="0" width="9"/>
    <col collapsed="false" customWidth="true" hidden="false" outlineLevel="0" max="11" min="10" style="0" width="10"/>
    <col collapsed="false" customWidth="true" hidden="false" outlineLevel="0" max="13" min="12" style="0" width="12"/>
  </cols>
  <sheetData>
    <row r="1" customFormat="false" ht="21.75" hidden="false" customHeight="true" outlineLevel="0" collapsed="false">
      <c r="A1" s="75" t="s">
        <v>164</v>
      </c>
      <c r="B1" s="75"/>
      <c r="C1" s="75"/>
      <c r="D1" s="75"/>
      <c r="E1" s="75"/>
      <c r="F1" s="75"/>
      <c r="G1" s="75"/>
      <c r="H1" s="75"/>
      <c r="I1" s="75"/>
      <c r="J1" s="75"/>
      <c r="K1" s="75"/>
      <c r="L1" s="75"/>
      <c r="M1" s="75"/>
    </row>
    <row r="2" customFormat="false" ht="15" hidden="false" customHeight="false" outlineLevel="0" collapsed="false">
      <c r="A2" s="76" t="s">
        <v>165</v>
      </c>
      <c r="B2" s="76" t="s">
        <v>98</v>
      </c>
      <c r="C2" s="76" t="s">
        <v>102</v>
      </c>
      <c r="D2" s="76" t="s">
        <v>105</v>
      </c>
      <c r="E2" s="76" t="s">
        <v>104</v>
      </c>
      <c r="F2" s="76" t="s">
        <v>101</v>
      </c>
      <c r="G2" s="76" t="s">
        <v>107</v>
      </c>
      <c r="H2" s="76" t="s">
        <v>166</v>
      </c>
      <c r="I2" s="76" t="s">
        <v>167</v>
      </c>
      <c r="J2" s="76" t="s">
        <v>168</v>
      </c>
      <c r="K2" s="76" t="s">
        <v>169</v>
      </c>
      <c r="L2" s="76" t="s">
        <v>170</v>
      </c>
      <c r="M2" s="76" t="s">
        <v>171</v>
      </c>
    </row>
    <row r="3" customFormat="false" ht="15" hidden="false" customHeight="false" outlineLevel="0" collapsed="false">
      <c r="A3" s="77" t="str">
        <f aca="false">IF(OR('Visitor log'!$D7="",'Visitor log'!$D7=""),"",'Visitor log'!$D7)</f>
        <v>Priya Shah</v>
      </c>
      <c r="B3" s="77" t="str">
        <f aca="false">IF(OR('Visitor log'!$D7="",'Visitor log'!$E7=""),"",'Visitor log'!$E7)</f>
        <v>Northwind Design</v>
      </c>
      <c r="C3" s="77" t="str">
        <f aca="false">IF(OR('Visitor log'!$D7="",'Visitor log'!$I7=""),"",'Visitor log'!$I7)</f>
        <v>Ava Mitchell</v>
      </c>
      <c r="D3" s="78" t="n">
        <f aca="false">IF(OR('Visitor log'!$D7="",'Visitor log'!$L7=""),"",'Visitor log'!$L7)</f>
        <v>0.385416666666667</v>
      </c>
      <c r="E3" s="79" t="n">
        <f aca="false">IF(OR('Visitor log'!$D7="",'Visitor log'!$K7=""),"",'Visitor log'!$K7)</f>
        <v>101</v>
      </c>
      <c r="F3" s="77" t="str">
        <f aca="false">IF(OR('Visitor log'!$D7="",'Visitor log'!$H7=""),"",'Visitor log'!$H7)</f>
        <v>Client visit</v>
      </c>
      <c r="G3" s="77" t="n">
        <f aca="false">IF(AND('Visitor log'!$D7&lt;&gt;"",'Visitor log'!$C7=SelectedDate,'Visitor log'!$L7&lt;&gt;"",'Visitor log'!$M7=""),1,0)</f>
        <v>0</v>
      </c>
      <c r="H3" s="77" t="str">
        <f aca="false">IF(G3=1,SUM($G$3:G3),"")</f>
        <v/>
      </c>
      <c r="I3" s="77" t="n">
        <f aca="false">IF(AND('Visitor log'!$D7&lt;&gt;"",'Visitor log'!$C7=SelectedDate,'Visitor log'!$L7=""),1,0)</f>
        <v>0</v>
      </c>
      <c r="J3" s="77" t="n">
        <f aca="false">IF(AND('Visitor log'!$D7&lt;&gt;"",'Visitor log'!$C7=SelectedDate,'Visitor log'!$L7&lt;&gt;""),1,0)</f>
        <v>1</v>
      </c>
      <c r="K3" s="80" t="n">
        <f aca="false">IF(AND('Visitor log'!$L7&lt;&gt;"",'Visitor log'!$M7&lt;&gt;""),'Visitor log'!$M7-'Visitor log'!$L7,"")</f>
        <v>0.0590277777777778</v>
      </c>
      <c r="L3" s="77" t="n">
        <f aca="true">IF(AND('Visitor log'!$D7&lt;&gt;"",ISNUMBER('Visitor log'!$C7),'Visitor log'!$C7&lt;TODAY(),'Visitor log'!$L7&lt;&gt;"",'Visitor log'!$M7=""),1,0)</f>
        <v>0</v>
      </c>
      <c r="M3" s="77" t="n">
        <f aca="true">IF(AND('Visitor log'!$D7&lt;&gt;"",ISNUMBER('Visitor log'!$C7),'Visitor log'!$C7&lt;=TODAY()-RetentionDays),1,0)</f>
        <v>0</v>
      </c>
    </row>
    <row r="4" customFormat="false" ht="15" hidden="false" customHeight="false" outlineLevel="0" collapsed="false">
      <c r="A4" s="77" t="str">
        <f aca="false">IF(OR('Visitor log'!$D8="",'Visitor log'!$D8=""),"",'Visitor log'!$D8)</f>
        <v>Marcus Reed</v>
      </c>
      <c r="B4" s="77" t="str">
        <f aca="false">IF(OR('Visitor log'!$D8="",'Visitor log'!$E8=""),"",'Visitor log'!$E8)</f>
        <v>Loop Logistics</v>
      </c>
      <c r="C4" s="77" t="str">
        <f aca="false">IF(OR('Visitor log'!$D8="",'Visitor log'!$I8=""),"",'Visitor log'!$I8)</f>
        <v>Jonas Weber</v>
      </c>
      <c r="D4" s="78" t="n">
        <f aca="false">IF(OR('Visitor log'!$D8="",'Visitor log'!$L8=""),"",'Visitor log'!$L8)</f>
        <v>0.461805555555556</v>
      </c>
      <c r="E4" s="79" t="n">
        <f aca="false">IF(OR('Visitor log'!$D8="",'Visitor log'!$K8=""),"",'Visitor log'!$K8)</f>
        <v>102</v>
      </c>
      <c r="F4" s="77" t="str">
        <f aca="false">IF(OR('Visitor log'!$D8="",'Visitor log'!$H8=""),"",'Visitor log'!$H8)</f>
        <v>Delivery</v>
      </c>
      <c r="G4" s="77" t="n">
        <f aca="false">IF(AND('Visitor log'!$D8&lt;&gt;"",'Visitor log'!$C8=SelectedDate,'Visitor log'!$L8&lt;&gt;"",'Visitor log'!$M8=""),1,0)</f>
        <v>1</v>
      </c>
      <c r="H4" s="77" t="n">
        <f aca="false">IF(G4=1,SUM($G$3:G4),"")</f>
        <v>1</v>
      </c>
      <c r="I4" s="77" t="n">
        <f aca="false">IF(AND('Visitor log'!$D8&lt;&gt;"",'Visitor log'!$C8=SelectedDate,'Visitor log'!$L8=""),1,0)</f>
        <v>0</v>
      </c>
      <c r="J4" s="77" t="n">
        <f aca="false">IF(AND('Visitor log'!$D8&lt;&gt;"",'Visitor log'!$C8=SelectedDate,'Visitor log'!$L8&lt;&gt;""),1,0)</f>
        <v>1</v>
      </c>
      <c r="K4" s="80" t="str">
        <f aca="false">IF(AND('Visitor log'!$L8&lt;&gt;"",'Visitor log'!$M8&lt;&gt;""),'Visitor log'!$M8-'Visitor log'!$L8,"")</f>
        <v/>
      </c>
      <c r="L4" s="77" t="n">
        <f aca="true">IF(AND('Visitor log'!$D8&lt;&gt;"",ISNUMBER('Visitor log'!$C8),'Visitor log'!$C8&lt;TODAY(),'Visitor log'!$L8&lt;&gt;"",'Visitor log'!$M8=""),1,0)</f>
        <v>0</v>
      </c>
      <c r="M4" s="77" t="n">
        <f aca="true">IF(AND('Visitor log'!$D8&lt;&gt;"",ISNUMBER('Visitor log'!$C8),'Visitor log'!$C8&lt;=TODAY()-RetentionDays),1,0)</f>
        <v>0</v>
      </c>
    </row>
    <row r="5" customFormat="false" ht="15" hidden="false" customHeight="false" outlineLevel="0" collapsed="false">
      <c r="A5" s="77" t="str">
        <f aca="false">IF(OR('Visitor log'!$D9="",'Visitor log'!$D9=""),"",'Visitor log'!$D9)</f>
        <v>Elena Petrova</v>
      </c>
      <c r="B5" s="77" t="str">
        <f aca="false">IF(OR('Visitor log'!$D9="",'Visitor log'!$E9=""),"",'Visitor log'!$E9)</f>
        <v/>
      </c>
      <c r="C5" s="77" t="str">
        <f aca="false">IF(OR('Visitor log'!$D9="",'Visitor log'!$I9=""),"",'Visitor log'!$I9)</f>
        <v>Priya Nair</v>
      </c>
      <c r="D5" s="78" t="str">
        <f aca="false">IF(OR('Visitor log'!$D9="",'Visitor log'!$L9=""),"",'Visitor log'!$L9)</f>
        <v/>
      </c>
      <c r="E5" s="77" t="str">
        <f aca="false">IF(OR('Visitor log'!$D9="",'Visitor log'!$K9=""),"",'Visitor log'!$K9)</f>
        <v/>
      </c>
      <c r="F5" s="77" t="str">
        <f aca="false">IF(OR('Visitor log'!$D9="",'Visitor log'!$H9=""),"",'Visitor log'!$H9)</f>
        <v>Interview</v>
      </c>
      <c r="G5" s="77" t="n">
        <f aca="false">IF(AND('Visitor log'!$D9&lt;&gt;"",'Visitor log'!$C9=SelectedDate,'Visitor log'!$L9&lt;&gt;"",'Visitor log'!$M9=""),1,0)</f>
        <v>0</v>
      </c>
      <c r="H5" s="77" t="str">
        <f aca="false">IF(G5=1,SUM($G$3:G5),"")</f>
        <v/>
      </c>
      <c r="I5" s="77" t="n">
        <f aca="false">IF(AND('Visitor log'!$D9&lt;&gt;"",'Visitor log'!$C9=SelectedDate,'Visitor log'!$L9=""),1,0)</f>
        <v>1</v>
      </c>
      <c r="J5" s="77" t="n">
        <f aca="false">IF(AND('Visitor log'!$D9&lt;&gt;"",'Visitor log'!$C9=SelectedDate,'Visitor log'!$L9&lt;&gt;""),1,0)</f>
        <v>0</v>
      </c>
      <c r="K5" s="80" t="str">
        <f aca="false">IF(AND('Visitor log'!$L9&lt;&gt;"",'Visitor log'!$M9&lt;&gt;""),'Visitor log'!$M9-'Visitor log'!$L9,"")</f>
        <v/>
      </c>
      <c r="L5" s="77" t="n">
        <f aca="true">IF(AND('Visitor log'!$D9&lt;&gt;"",ISNUMBER('Visitor log'!$C9),'Visitor log'!$C9&lt;TODAY(),'Visitor log'!$L9&lt;&gt;"",'Visitor log'!$M9=""),1,0)</f>
        <v>0</v>
      </c>
      <c r="M5" s="77" t="n">
        <f aca="true">IF(AND('Visitor log'!$D9&lt;&gt;"",ISNUMBER('Visitor log'!$C9),'Visitor log'!$C9&lt;=TODAY()-RetentionDays),1,0)</f>
        <v>0</v>
      </c>
    </row>
    <row r="6" customFormat="false" ht="15" hidden="false" customHeight="false" outlineLevel="0" collapsed="false">
      <c r="A6" s="77" t="str">
        <f aca="false">IF(OR('Visitor log'!$D10="",'Visitor log'!$D10=""),"",'Visitor log'!$D10)</f>
        <v/>
      </c>
      <c r="B6" s="77" t="str">
        <f aca="false">IF(OR('Visitor log'!$D10="",'Visitor log'!$E10=""),"",'Visitor log'!$E10)</f>
        <v/>
      </c>
      <c r="C6" s="77" t="str">
        <f aca="false">IF(OR('Visitor log'!$D10="",'Visitor log'!$I10=""),"",'Visitor log'!$I10)</f>
        <v/>
      </c>
      <c r="D6" s="78" t="str">
        <f aca="false">IF(OR('Visitor log'!$D10="",'Visitor log'!$L10=""),"",'Visitor log'!$L10)</f>
        <v/>
      </c>
      <c r="E6" s="77" t="str">
        <f aca="false">IF(OR('Visitor log'!$D10="",'Visitor log'!$K10=""),"",'Visitor log'!$K10)</f>
        <v/>
      </c>
      <c r="F6" s="77" t="str">
        <f aca="false">IF(OR('Visitor log'!$D10="",'Visitor log'!$H10=""),"",'Visitor log'!$H10)</f>
        <v/>
      </c>
      <c r="G6" s="77" t="n">
        <f aca="false">IF(AND('Visitor log'!$D10&lt;&gt;"",'Visitor log'!$C10=SelectedDate,'Visitor log'!$L10&lt;&gt;"",'Visitor log'!$M10=""),1,0)</f>
        <v>0</v>
      </c>
      <c r="H6" s="77" t="str">
        <f aca="false">IF(G6=1,SUM($G$3:G6),"")</f>
        <v/>
      </c>
      <c r="I6" s="77" t="n">
        <f aca="false">IF(AND('Visitor log'!$D10&lt;&gt;"",'Visitor log'!$C10=SelectedDate,'Visitor log'!$L10=""),1,0)</f>
        <v>0</v>
      </c>
      <c r="J6" s="77" t="n">
        <f aca="false">IF(AND('Visitor log'!$D10&lt;&gt;"",'Visitor log'!$C10=SelectedDate,'Visitor log'!$L10&lt;&gt;""),1,0)</f>
        <v>0</v>
      </c>
      <c r="K6" s="80" t="str">
        <f aca="false">IF(AND('Visitor log'!$L10&lt;&gt;"",'Visitor log'!$M10&lt;&gt;""),'Visitor log'!$M10-'Visitor log'!$L10,"")</f>
        <v/>
      </c>
      <c r="L6" s="77" t="n">
        <f aca="true">IF(AND('Visitor log'!$D10&lt;&gt;"",ISNUMBER('Visitor log'!$C10),'Visitor log'!$C10&lt;TODAY(),'Visitor log'!$L10&lt;&gt;"",'Visitor log'!$M10=""),1,0)</f>
        <v>0</v>
      </c>
      <c r="M6" s="77" t="n">
        <f aca="true">IF(AND('Visitor log'!$D10&lt;&gt;"",ISNUMBER('Visitor log'!$C10),'Visitor log'!$C10&lt;=TODAY()-RetentionDays),1,0)</f>
        <v>0</v>
      </c>
    </row>
    <row r="7" customFormat="false" ht="15" hidden="false" customHeight="false" outlineLevel="0" collapsed="false">
      <c r="A7" s="77" t="str">
        <f aca="false">IF(OR('Visitor log'!$D11="",'Visitor log'!$D11=""),"",'Visitor log'!$D11)</f>
        <v/>
      </c>
      <c r="B7" s="77" t="str">
        <f aca="false">IF(OR('Visitor log'!$D11="",'Visitor log'!$E11=""),"",'Visitor log'!$E11)</f>
        <v/>
      </c>
      <c r="C7" s="77" t="str">
        <f aca="false">IF(OR('Visitor log'!$D11="",'Visitor log'!$I11=""),"",'Visitor log'!$I11)</f>
        <v/>
      </c>
      <c r="D7" s="78" t="str">
        <f aca="false">IF(OR('Visitor log'!$D11="",'Visitor log'!$L11=""),"",'Visitor log'!$L11)</f>
        <v/>
      </c>
      <c r="E7" s="77" t="str">
        <f aca="false">IF(OR('Visitor log'!$D11="",'Visitor log'!$K11=""),"",'Visitor log'!$K11)</f>
        <v/>
      </c>
      <c r="F7" s="77" t="str">
        <f aca="false">IF(OR('Visitor log'!$D11="",'Visitor log'!$H11=""),"",'Visitor log'!$H11)</f>
        <v/>
      </c>
      <c r="G7" s="77" t="n">
        <f aca="false">IF(AND('Visitor log'!$D11&lt;&gt;"",'Visitor log'!$C11=SelectedDate,'Visitor log'!$L11&lt;&gt;"",'Visitor log'!$M11=""),1,0)</f>
        <v>0</v>
      </c>
      <c r="H7" s="77" t="str">
        <f aca="false">IF(G7=1,SUM($G$3:G7),"")</f>
        <v/>
      </c>
      <c r="I7" s="77" t="n">
        <f aca="false">IF(AND('Visitor log'!$D11&lt;&gt;"",'Visitor log'!$C11=SelectedDate,'Visitor log'!$L11=""),1,0)</f>
        <v>0</v>
      </c>
      <c r="J7" s="77" t="n">
        <f aca="false">IF(AND('Visitor log'!$D11&lt;&gt;"",'Visitor log'!$C11=SelectedDate,'Visitor log'!$L11&lt;&gt;""),1,0)</f>
        <v>0</v>
      </c>
      <c r="K7" s="80" t="str">
        <f aca="false">IF(AND('Visitor log'!$L11&lt;&gt;"",'Visitor log'!$M11&lt;&gt;""),'Visitor log'!$M11-'Visitor log'!$L11,"")</f>
        <v/>
      </c>
      <c r="L7" s="77" t="n">
        <f aca="true">IF(AND('Visitor log'!$D11&lt;&gt;"",ISNUMBER('Visitor log'!$C11),'Visitor log'!$C11&lt;TODAY(),'Visitor log'!$L11&lt;&gt;"",'Visitor log'!$M11=""),1,0)</f>
        <v>0</v>
      </c>
      <c r="M7" s="77" t="n">
        <f aca="true">IF(AND('Visitor log'!$D11&lt;&gt;"",ISNUMBER('Visitor log'!$C11),'Visitor log'!$C11&lt;=TODAY()-RetentionDays),1,0)</f>
        <v>0</v>
      </c>
    </row>
    <row r="8" customFormat="false" ht="15" hidden="false" customHeight="false" outlineLevel="0" collapsed="false">
      <c r="A8" s="77" t="str">
        <f aca="false">IF(OR('Visitor log'!$D12="",'Visitor log'!$D12=""),"",'Visitor log'!$D12)</f>
        <v/>
      </c>
      <c r="B8" s="77" t="str">
        <f aca="false">IF(OR('Visitor log'!$D12="",'Visitor log'!$E12=""),"",'Visitor log'!$E12)</f>
        <v/>
      </c>
      <c r="C8" s="77" t="str">
        <f aca="false">IF(OR('Visitor log'!$D12="",'Visitor log'!$I12=""),"",'Visitor log'!$I12)</f>
        <v/>
      </c>
      <c r="D8" s="78" t="str">
        <f aca="false">IF(OR('Visitor log'!$D12="",'Visitor log'!$L12=""),"",'Visitor log'!$L12)</f>
        <v/>
      </c>
      <c r="E8" s="77" t="str">
        <f aca="false">IF(OR('Visitor log'!$D12="",'Visitor log'!$K12=""),"",'Visitor log'!$K12)</f>
        <v/>
      </c>
      <c r="F8" s="77" t="str">
        <f aca="false">IF(OR('Visitor log'!$D12="",'Visitor log'!$H12=""),"",'Visitor log'!$H12)</f>
        <v/>
      </c>
      <c r="G8" s="77" t="n">
        <f aca="false">IF(AND('Visitor log'!$D12&lt;&gt;"",'Visitor log'!$C12=SelectedDate,'Visitor log'!$L12&lt;&gt;"",'Visitor log'!$M12=""),1,0)</f>
        <v>0</v>
      </c>
      <c r="H8" s="77" t="str">
        <f aca="false">IF(G8=1,SUM($G$3:G8),"")</f>
        <v/>
      </c>
      <c r="I8" s="77" t="n">
        <f aca="false">IF(AND('Visitor log'!$D12&lt;&gt;"",'Visitor log'!$C12=SelectedDate,'Visitor log'!$L12=""),1,0)</f>
        <v>0</v>
      </c>
      <c r="J8" s="77" t="n">
        <f aca="false">IF(AND('Visitor log'!$D12&lt;&gt;"",'Visitor log'!$C12=SelectedDate,'Visitor log'!$L12&lt;&gt;""),1,0)</f>
        <v>0</v>
      </c>
      <c r="K8" s="80" t="str">
        <f aca="false">IF(AND('Visitor log'!$L12&lt;&gt;"",'Visitor log'!$M12&lt;&gt;""),'Visitor log'!$M12-'Visitor log'!$L12,"")</f>
        <v/>
      </c>
      <c r="L8" s="77" t="n">
        <f aca="true">IF(AND('Visitor log'!$D12&lt;&gt;"",ISNUMBER('Visitor log'!$C12),'Visitor log'!$C12&lt;TODAY(),'Visitor log'!$L12&lt;&gt;"",'Visitor log'!$M12=""),1,0)</f>
        <v>0</v>
      </c>
      <c r="M8" s="77" t="n">
        <f aca="true">IF(AND('Visitor log'!$D12&lt;&gt;"",ISNUMBER('Visitor log'!$C12),'Visitor log'!$C12&lt;=TODAY()-RetentionDays),1,0)</f>
        <v>0</v>
      </c>
    </row>
    <row r="9" customFormat="false" ht="15" hidden="false" customHeight="false" outlineLevel="0" collapsed="false">
      <c r="A9" s="77" t="str">
        <f aca="false">IF(OR('Visitor log'!$D13="",'Visitor log'!$D13=""),"",'Visitor log'!$D13)</f>
        <v/>
      </c>
      <c r="B9" s="77" t="str">
        <f aca="false">IF(OR('Visitor log'!$D13="",'Visitor log'!$E13=""),"",'Visitor log'!$E13)</f>
        <v/>
      </c>
      <c r="C9" s="77" t="str">
        <f aca="false">IF(OR('Visitor log'!$D13="",'Visitor log'!$I13=""),"",'Visitor log'!$I13)</f>
        <v/>
      </c>
      <c r="D9" s="78" t="str">
        <f aca="false">IF(OR('Visitor log'!$D13="",'Visitor log'!$L13=""),"",'Visitor log'!$L13)</f>
        <v/>
      </c>
      <c r="E9" s="77" t="str">
        <f aca="false">IF(OR('Visitor log'!$D13="",'Visitor log'!$K13=""),"",'Visitor log'!$K13)</f>
        <v/>
      </c>
      <c r="F9" s="77" t="str">
        <f aca="false">IF(OR('Visitor log'!$D13="",'Visitor log'!$H13=""),"",'Visitor log'!$H13)</f>
        <v/>
      </c>
      <c r="G9" s="77" t="n">
        <f aca="false">IF(AND('Visitor log'!$D13&lt;&gt;"",'Visitor log'!$C13=SelectedDate,'Visitor log'!$L13&lt;&gt;"",'Visitor log'!$M13=""),1,0)</f>
        <v>0</v>
      </c>
      <c r="H9" s="77" t="str">
        <f aca="false">IF(G9=1,SUM($G$3:G9),"")</f>
        <v/>
      </c>
      <c r="I9" s="77" t="n">
        <f aca="false">IF(AND('Visitor log'!$D13&lt;&gt;"",'Visitor log'!$C13=SelectedDate,'Visitor log'!$L13=""),1,0)</f>
        <v>0</v>
      </c>
      <c r="J9" s="77" t="n">
        <f aca="false">IF(AND('Visitor log'!$D13&lt;&gt;"",'Visitor log'!$C13=SelectedDate,'Visitor log'!$L13&lt;&gt;""),1,0)</f>
        <v>0</v>
      </c>
      <c r="K9" s="80" t="str">
        <f aca="false">IF(AND('Visitor log'!$L13&lt;&gt;"",'Visitor log'!$M13&lt;&gt;""),'Visitor log'!$M13-'Visitor log'!$L13,"")</f>
        <v/>
      </c>
      <c r="L9" s="77" t="n">
        <f aca="true">IF(AND('Visitor log'!$D13&lt;&gt;"",ISNUMBER('Visitor log'!$C13),'Visitor log'!$C13&lt;TODAY(),'Visitor log'!$L13&lt;&gt;"",'Visitor log'!$M13=""),1,0)</f>
        <v>0</v>
      </c>
      <c r="M9" s="77" t="n">
        <f aca="true">IF(AND('Visitor log'!$D13&lt;&gt;"",ISNUMBER('Visitor log'!$C13),'Visitor log'!$C13&lt;=TODAY()-RetentionDays),1,0)</f>
        <v>0</v>
      </c>
    </row>
    <row r="10" customFormat="false" ht="15" hidden="false" customHeight="false" outlineLevel="0" collapsed="false">
      <c r="A10" s="77" t="str">
        <f aca="false">IF(OR('Visitor log'!$D14="",'Visitor log'!$D14=""),"",'Visitor log'!$D14)</f>
        <v/>
      </c>
      <c r="B10" s="77" t="str">
        <f aca="false">IF(OR('Visitor log'!$D14="",'Visitor log'!$E14=""),"",'Visitor log'!$E14)</f>
        <v/>
      </c>
      <c r="C10" s="77" t="str">
        <f aca="false">IF(OR('Visitor log'!$D14="",'Visitor log'!$I14=""),"",'Visitor log'!$I14)</f>
        <v/>
      </c>
      <c r="D10" s="78" t="str">
        <f aca="false">IF(OR('Visitor log'!$D14="",'Visitor log'!$L14=""),"",'Visitor log'!$L14)</f>
        <v/>
      </c>
      <c r="E10" s="77" t="str">
        <f aca="false">IF(OR('Visitor log'!$D14="",'Visitor log'!$K14=""),"",'Visitor log'!$K14)</f>
        <v/>
      </c>
      <c r="F10" s="77" t="str">
        <f aca="false">IF(OR('Visitor log'!$D14="",'Visitor log'!$H14=""),"",'Visitor log'!$H14)</f>
        <v/>
      </c>
      <c r="G10" s="77" t="n">
        <f aca="false">IF(AND('Visitor log'!$D14&lt;&gt;"",'Visitor log'!$C14=SelectedDate,'Visitor log'!$L14&lt;&gt;"",'Visitor log'!$M14=""),1,0)</f>
        <v>0</v>
      </c>
      <c r="H10" s="77" t="str">
        <f aca="false">IF(G10=1,SUM($G$3:G10),"")</f>
        <v/>
      </c>
      <c r="I10" s="77" t="n">
        <f aca="false">IF(AND('Visitor log'!$D14&lt;&gt;"",'Visitor log'!$C14=SelectedDate,'Visitor log'!$L14=""),1,0)</f>
        <v>0</v>
      </c>
      <c r="J10" s="77" t="n">
        <f aca="false">IF(AND('Visitor log'!$D14&lt;&gt;"",'Visitor log'!$C14=SelectedDate,'Visitor log'!$L14&lt;&gt;""),1,0)</f>
        <v>0</v>
      </c>
      <c r="K10" s="80" t="str">
        <f aca="false">IF(AND('Visitor log'!$L14&lt;&gt;"",'Visitor log'!$M14&lt;&gt;""),'Visitor log'!$M14-'Visitor log'!$L14,"")</f>
        <v/>
      </c>
      <c r="L10" s="77" t="n">
        <f aca="true">IF(AND('Visitor log'!$D14&lt;&gt;"",ISNUMBER('Visitor log'!$C14),'Visitor log'!$C14&lt;TODAY(),'Visitor log'!$L14&lt;&gt;"",'Visitor log'!$M14=""),1,0)</f>
        <v>0</v>
      </c>
      <c r="M10" s="77" t="n">
        <f aca="true">IF(AND('Visitor log'!$D14&lt;&gt;"",ISNUMBER('Visitor log'!$C14),'Visitor log'!$C14&lt;=TODAY()-RetentionDays),1,0)</f>
        <v>0</v>
      </c>
    </row>
    <row r="11" customFormat="false" ht="15" hidden="false" customHeight="false" outlineLevel="0" collapsed="false">
      <c r="A11" s="77" t="str">
        <f aca="false">IF(OR('Visitor log'!$D15="",'Visitor log'!$D15=""),"",'Visitor log'!$D15)</f>
        <v/>
      </c>
      <c r="B11" s="77" t="str">
        <f aca="false">IF(OR('Visitor log'!$D15="",'Visitor log'!$E15=""),"",'Visitor log'!$E15)</f>
        <v/>
      </c>
      <c r="C11" s="77" t="str">
        <f aca="false">IF(OR('Visitor log'!$D15="",'Visitor log'!$I15=""),"",'Visitor log'!$I15)</f>
        <v/>
      </c>
      <c r="D11" s="78" t="str">
        <f aca="false">IF(OR('Visitor log'!$D15="",'Visitor log'!$L15=""),"",'Visitor log'!$L15)</f>
        <v/>
      </c>
      <c r="E11" s="77" t="str">
        <f aca="false">IF(OR('Visitor log'!$D15="",'Visitor log'!$K15=""),"",'Visitor log'!$K15)</f>
        <v/>
      </c>
      <c r="F11" s="77" t="str">
        <f aca="false">IF(OR('Visitor log'!$D15="",'Visitor log'!$H15=""),"",'Visitor log'!$H15)</f>
        <v/>
      </c>
      <c r="G11" s="77" t="n">
        <f aca="false">IF(AND('Visitor log'!$D15&lt;&gt;"",'Visitor log'!$C15=SelectedDate,'Visitor log'!$L15&lt;&gt;"",'Visitor log'!$M15=""),1,0)</f>
        <v>0</v>
      </c>
      <c r="H11" s="77" t="str">
        <f aca="false">IF(G11=1,SUM($G$3:G11),"")</f>
        <v/>
      </c>
      <c r="I11" s="77" t="n">
        <f aca="false">IF(AND('Visitor log'!$D15&lt;&gt;"",'Visitor log'!$C15=SelectedDate,'Visitor log'!$L15=""),1,0)</f>
        <v>0</v>
      </c>
      <c r="J11" s="77" t="n">
        <f aca="false">IF(AND('Visitor log'!$D15&lt;&gt;"",'Visitor log'!$C15=SelectedDate,'Visitor log'!$L15&lt;&gt;""),1,0)</f>
        <v>0</v>
      </c>
      <c r="K11" s="80" t="str">
        <f aca="false">IF(AND('Visitor log'!$L15&lt;&gt;"",'Visitor log'!$M15&lt;&gt;""),'Visitor log'!$M15-'Visitor log'!$L15,"")</f>
        <v/>
      </c>
      <c r="L11" s="77" t="n">
        <f aca="true">IF(AND('Visitor log'!$D15&lt;&gt;"",ISNUMBER('Visitor log'!$C15),'Visitor log'!$C15&lt;TODAY(),'Visitor log'!$L15&lt;&gt;"",'Visitor log'!$M15=""),1,0)</f>
        <v>0</v>
      </c>
      <c r="M11" s="77" t="n">
        <f aca="true">IF(AND('Visitor log'!$D15&lt;&gt;"",ISNUMBER('Visitor log'!$C15),'Visitor log'!$C15&lt;=TODAY()-RetentionDays),1,0)</f>
        <v>0</v>
      </c>
    </row>
    <row r="12" customFormat="false" ht="15" hidden="false" customHeight="false" outlineLevel="0" collapsed="false">
      <c r="A12" s="77" t="str">
        <f aca="false">IF(OR('Visitor log'!$D16="",'Visitor log'!$D16=""),"",'Visitor log'!$D16)</f>
        <v/>
      </c>
      <c r="B12" s="77" t="str">
        <f aca="false">IF(OR('Visitor log'!$D16="",'Visitor log'!$E16=""),"",'Visitor log'!$E16)</f>
        <v/>
      </c>
      <c r="C12" s="77" t="str">
        <f aca="false">IF(OR('Visitor log'!$D16="",'Visitor log'!$I16=""),"",'Visitor log'!$I16)</f>
        <v/>
      </c>
      <c r="D12" s="78" t="str">
        <f aca="false">IF(OR('Visitor log'!$D16="",'Visitor log'!$L16=""),"",'Visitor log'!$L16)</f>
        <v/>
      </c>
      <c r="E12" s="77" t="str">
        <f aca="false">IF(OR('Visitor log'!$D16="",'Visitor log'!$K16=""),"",'Visitor log'!$K16)</f>
        <v/>
      </c>
      <c r="F12" s="77" t="str">
        <f aca="false">IF(OR('Visitor log'!$D16="",'Visitor log'!$H16=""),"",'Visitor log'!$H16)</f>
        <v/>
      </c>
      <c r="G12" s="77" t="n">
        <f aca="false">IF(AND('Visitor log'!$D16&lt;&gt;"",'Visitor log'!$C16=SelectedDate,'Visitor log'!$L16&lt;&gt;"",'Visitor log'!$M16=""),1,0)</f>
        <v>0</v>
      </c>
      <c r="H12" s="77" t="str">
        <f aca="false">IF(G12=1,SUM($G$3:G12),"")</f>
        <v/>
      </c>
      <c r="I12" s="77" t="n">
        <f aca="false">IF(AND('Visitor log'!$D16&lt;&gt;"",'Visitor log'!$C16=SelectedDate,'Visitor log'!$L16=""),1,0)</f>
        <v>0</v>
      </c>
      <c r="J12" s="77" t="n">
        <f aca="false">IF(AND('Visitor log'!$D16&lt;&gt;"",'Visitor log'!$C16=SelectedDate,'Visitor log'!$L16&lt;&gt;""),1,0)</f>
        <v>0</v>
      </c>
      <c r="K12" s="80" t="str">
        <f aca="false">IF(AND('Visitor log'!$L16&lt;&gt;"",'Visitor log'!$M16&lt;&gt;""),'Visitor log'!$M16-'Visitor log'!$L16,"")</f>
        <v/>
      </c>
      <c r="L12" s="77" t="n">
        <f aca="true">IF(AND('Visitor log'!$D16&lt;&gt;"",ISNUMBER('Visitor log'!$C16),'Visitor log'!$C16&lt;TODAY(),'Visitor log'!$L16&lt;&gt;"",'Visitor log'!$M16=""),1,0)</f>
        <v>0</v>
      </c>
      <c r="M12" s="77" t="n">
        <f aca="true">IF(AND('Visitor log'!$D16&lt;&gt;"",ISNUMBER('Visitor log'!$C16),'Visitor log'!$C16&lt;=TODAY()-RetentionDays),1,0)</f>
        <v>0</v>
      </c>
    </row>
    <row r="13" customFormat="false" ht="15" hidden="false" customHeight="false" outlineLevel="0" collapsed="false">
      <c r="A13" s="77" t="str">
        <f aca="false">IF(OR('Visitor log'!$D17="",'Visitor log'!$D17=""),"",'Visitor log'!$D17)</f>
        <v/>
      </c>
      <c r="B13" s="77" t="str">
        <f aca="false">IF(OR('Visitor log'!$D17="",'Visitor log'!$E17=""),"",'Visitor log'!$E17)</f>
        <v/>
      </c>
      <c r="C13" s="77" t="str">
        <f aca="false">IF(OR('Visitor log'!$D17="",'Visitor log'!$I17=""),"",'Visitor log'!$I17)</f>
        <v/>
      </c>
      <c r="D13" s="78" t="str">
        <f aca="false">IF(OR('Visitor log'!$D17="",'Visitor log'!$L17=""),"",'Visitor log'!$L17)</f>
        <v/>
      </c>
      <c r="E13" s="77" t="str">
        <f aca="false">IF(OR('Visitor log'!$D17="",'Visitor log'!$K17=""),"",'Visitor log'!$K17)</f>
        <v/>
      </c>
      <c r="F13" s="77" t="str">
        <f aca="false">IF(OR('Visitor log'!$D17="",'Visitor log'!$H17=""),"",'Visitor log'!$H17)</f>
        <v/>
      </c>
      <c r="G13" s="77" t="n">
        <f aca="false">IF(AND('Visitor log'!$D17&lt;&gt;"",'Visitor log'!$C17=SelectedDate,'Visitor log'!$L17&lt;&gt;"",'Visitor log'!$M17=""),1,0)</f>
        <v>0</v>
      </c>
      <c r="H13" s="77" t="str">
        <f aca="false">IF(G13=1,SUM($G$3:G13),"")</f>
        <v/>
      </c>
      <c r="I13" s="77" t="n">
        <f aca="false">IF(AND('Visitor log'!$D17&lt;&gt;"",'Visitor log'!$C17=SelectedDate,'Visitor log'!$L17=""),1,0)</f>
        <v>0</v>
      </c>
      <c r="J13" s="77" t="n">
        <f aca="false">IF(AND('Visitor log'!$D17&lt;&gt;"",'Visitor log'!$C17=SelectedDate,'Visitor log'!$L17&lt;&gt;""),1,0)</f>
        <v>0</v>
      </c>
      <c r="K13" s="80" t="str">
        <f aca="false">IF(AND('Visitor log'!$L17&lt;&gt;"",'Visitor log'!$M17&lt;&gt;""),'Visitor log'!$M17-'Visitor log'!$L17,"")</f>
        <v/>
      </c>
      <c r="L13" s="77" t="n">
        <f aca="true">IF(AND('Visitor log'!$D17&lt;&gt;"",ISNUMBER('Visitor log'!$C17),'Visitor log'!$C17&lt;TODAY(),'Visitor log'!$L17&lt;&gt;"",'Visitor log'!$M17=""),1,0)</f>
        <v>0</v>
      </c>
      <c r="M13" s="77" t="n">
        <f aca="true">IF(AND('Visitor log'!$D17&lt;&gt;"",ISNUMBER('Visitor log'!$C17),'Visitor log'!$C17&lt;=TODAY()-RetentionDays),1,0)</f>
        <v>0</v>
      </c>
    </row>
    <row r="14" customFormat="false" ht="15" hidden="false" customHeight="false" outlineLevel="0" collapsed="false">
      <c r="A14" s="77" t="str">
        <f aca="false">IF(OR('Visitor log'!$D18="",'Visitor log'!$D18=""),"",'Visitor log'!$D18)</f>
        <v/>
      </c>
      <c r="B14" s="77" t="str">
        <f aca="false">IF(OR('Visitor log'!$D18="",'Visitor log'!$E18=""),"",'Visitor log'!$E18)</f>
        <v/>
      </c>
      <c r="C14" s="77" t="str">
        <f aca="false">IF(OR('Visitor log'!$D18="",'Visitor log'!$I18=""),"",'Visitor log'!$I18)</f>
        <v/>
      </c>
      <c r="D14" s="78" t="str">
        <f aca="false">IF(OR('Visitor log'!$D18="",'Visitor log'!$L18=""),"",'Visitor log'!$L18)</f>
        <v/>
      </c>
      <c r="E14" s="77" t="str">
        <f aca="false">IF(OR('Visitor log'!$D18="",'Visitor log'!$K18=""),"",'Visitor log'!$K18)</f>
        <v/>
      </c>
      <c r="F14" s="77" t="str">
        <f aca="false">IF(OR('Visitor log'!$D18="",'Visitor log'!$H18=""),"",'Visitor log'!$H18)</f>
        <v/>
      </c>
      <c r="G14" s="77" t="n">
        <f aca="false">IF(AND('Visitor log'!$D18&lt;&gt;"",'Visitor log'!$C18=SelectedDate,'Visitor log'!$L18&lt;&gt;"",'Visitor log'!$M18=""),1,0)</f>
        <v>0</v>
      </c>
      <c r="H14" s="77" t="str">
        <f aca="false">IF(G14=1,SUM($G$3:G14),"")</f>
        <v/>
      </c>
      <c r="I14" s="77" t="n">
        <f aca="false">IF(AND('Visitor log'!$D18&lt;&gt;"",'Visitor log'!$C18=SelectedDate,'Visitor log'!$L18=""),1,0)</f>
        <v>0</v>
      </c>
      <c r="J14" s="77" t="n">
        <f aca="false">IF(AND('Visitor log'!$D18&lt;&gt;"",'Visitor log'!$C18=SelectedDate,'Visitor log'!$L18&lt;&gt;""),1,0)</f>
        <v>0</v>
      </c>
      <c r="K14" s="80" t="str">
        <f aca="false">IF(AND('Visitor log'!$L18&lt;&gt;"",'Visitor log'!$M18&lt;&gt;""),'Visitor log'!$M18-'Visitor log'!$L18,"")</f>
        <v/>
      </c>
      <c r="L14" s="77" t="n">
        <f aca="true">IF(AND('Visitor log'!$D18&lt;&gt;"",ISNUMBER('Visitor log'!$C18),'Visitor log'!$C18&lt;TODAY(),'Visitor log'!$L18&lt;&gt;"",'Visitor log'!$M18=""),1,0)</f>
        <v>0</v>
      </c>
      <c r="M14" s="77" t="n">
        <f aca="true">IF(AND('Visitor log'!$D18&lt;&gt;"",ISNUMBER('Visitor log'!$C18),'Visitor log'!$C18&lt;=TODAY()-RetentionDays),1,0)</f>
        <v>0</v>
      </c>
    </row>
    <row r="15" customFormat="false" ht="15" hidden="false" customHeight="false" outlineLevel="0" collapsed="false">
      <c r="A15" s="77" t="str">
        <f aca="false">IF(OR('Visitor log'!$D19="",'Visitor log'!$D19=""),"",'Visitor log'!$D19)</f>
        <v/>
      </c>
      <c r="B15" s="77" t="str">
        <f aca="false">IF(OR('Visitor log'!$D19="",'Visitor log'!$E19=""),"",'Visitor log'!$E19)</f>
        <v/>
      </c>
      <c r="C15" s="77" t="str">
        <f aca="false">IF(OR('Visitor log'!$D19="",'Visitor log'!$I19=""),"",'Visitor log'!$I19)</f>
        <v/>
      </c>
      <c r="D15" s="78" t="str">
        <f aca="false">IF(OR('Visitor log'!$D19="",'Visitor log'!$L19=""),"",'Visitor log'!$L19)</f>
        <v/>
      </c>
      <c r="E15" s="77" t="str">
        <f aca="false">IF(OR('Visitor log'!$D19="",'Visitor log'!$K19=""),"",'Visitor log'!$K19)</f>
        <v/>
      </c>
      <c r="F15" s="77" t="str">
        <f aca="false">IF(OR('Visitor log'!$D19="",'Visitor log'!$H19=""),"",'Visitor log'!$H19)</f>
        <v/>
      </c>
      <c r="G15" s="77" t="n">
        <f aca="false">IF(AND('Visitor log'!$D19&lt;&gt;"",'Visitor log'!$C19=SelectedDate,'Visitor log'!$L19&lt;&gt;"",'Visitor log'!$M19=""),1,0)</f>
        <v>0</v>
      </c>
      <c r="H15" s="77" t="str">
        <f aca="false">IF(G15=1,SUM($G$3:G15),"")</f>
        <v/>
      </c>
      <c r="I15" s="77" t="n">
        <f aca="false">IF(AND('Visitor log'!$D19&lt;&gt;"",'Visitor log'!$C19=SelectedDate,'Visitor log'!$L19=""),1,0)</f>
        <v>0</v>
      </c>
      <c r="J15" s="77" t="n">
        <f aca="false">IF(AND('Visitor log'!$D19&lt;&gt;"",'Visitor log'!$C19=SelectedDate,'Visitor log'!$L19&lt;&gt;""),1,0)</f>
        <v>0</v>
      </c>
      <c r="K15" s="80" t="str">
        <f aca="false">IF(AND('Visitor log'!$L19&lt;&gt;"",'Visitor log'!$M19&lt;&gt;""),'Visitor log'!$M19-'Visitor log'!$L19,"")</f>
        <v/>
      </c>
      <c r="L15" s="77" t="n">
        <f aca="true">IF(AND('Visitor log'!$D19&lt;&gt;"",ISNUMBER('Visitor log'!$C19),'Visitor log'!$C19&lt;TODAY(),'Visitor log'!$L19&lt;&gt;"",'Visitor log'!$M19=""),1,0)</f>
        <v>0</v>
      </c>
      <c r="M15" s="77" t="n">
        <f aca="true">IF(AND('Visitor log'!$D19&lt;&gt;"",ISNUMBER('Visitor log'!$C19),'Visitor log'!$C19&lt;=TODAY()-RetentionDays),1,0)</f>
        <v>0</v>
      </c>
    </row>
    <row r="16" customFormat="false" ht="15" hidden="false" customHeight="false" outlineLevel="0" collapsed="false">
      <c r="A16" s="77" t="str">
        <f aca="false">IF(OR('Visitor log'!$D20="",'Visitor log'!$D20=""),"",'Visitor log'!$D20)</f>
        <v/>
      </c>
      <c r="B16" s="77" t="str">
        <f aca="false">IF(OR('Visitor log'!$D20="",'Visitor log'!$E20=""),"",'Visitor log'!$E20)</f>
        <v/>
      </c>
      <c r="C16" s="77" t="str">
        <f aca="false">IF(OR('Visitor log'!$D20="",'Visitor log'!$I20=""),"",'Visitor log'!$I20)</f>
        <v/>
      </c>
      <c r="D16" s="78" t="str">
        <f aca="false">IF(OR('Visitor log'!$D20="",'Visitor log'!$L20=""),"",'Visitor log'!$L20)</f>
        <v/>
      </c>
      <c r="E16" s="77" t="str">
        <f aca="false">IF(OR('Visitor log'!$D20="",'Visitor log'!$K20=""),"",'Visitor log'!$K20)</f>
        <v/>
      </c>
      <c r="F16" s="77" t="str">
        <f aca="false">IF(OR('Visitor log'!$D20="",'Visitor log'!$H20=""),"",'Visitor log'!$H20)</f>
        <v/>
      </c>
      <c r="G16" s="77" t="n">
        <f aca="false">IF(AND('Visitor log'!$D20&lt;&gt;"",'Visitor log'!$C20=SelectedDate,'Visitor log'!$L20&lt;&gt;"",'Visitor log'!$M20=""),1,0)</f>
        <v>0</v>
      </c>
      <c r="H16" s="77" t="str">
        <f aca="false">IF(G16=1,SUM($G$3:G16),"")</f>
        <v/>
      </c>
      <c r="I16" s="77" t="n">
        <f aca="false">IF(AND('Visitor log'!$D20&lt;&gt;"",'Visitor log'!$C20=SelectedDate,'Visitor log'!$L20=""),1,0)</f>
        <v>0</v>
      </c>
      <c r="J16" s="77" t="n">
        <f aca="false">IF(AND('Visitor log'!$D20&lt;&gt;"",'Visitor log'!$C20=SelectedDate,'Visitor log'!$L20&lt;&gt;""),1,0)</f>
        <v>0</v>
      </c>
      <c r="K16" s="80" t="str">
        <f aca="false">IF(AND('Visitor log'!$L20&lt;&gt;"",'Visitor log'!$M20&lt;&gt;""),'Visitor log'!$M20-'Visitor log'!$L20,"")</f>
        <v/>
      </c>
      <c r="L16" s="77" t="n">
        <f aca="true">IF(AND('Visitor log'!$D20&lt;&gt;"",ISNUMBER('Visitor log'!$C20),'Visitor log'!$C20&lt;TODAY(),'Visitor log'!$L20&lt;&gt;"",'Visitor log'!$M20=""),1,0)</f>
        <v>0</v>
      </c>
      <c r="M16" s="77" t="n">
        <f aca="true">IF(AND('Visitor log'!$D20&lt;&gt;"",ISNUMBER('Visitor log'!$C20),'Visitor log'!$C20&lt;=TODAY()-RetentionDays),1,0)</f>
        <v>0</v>
      </c>
    </row>
    <row r="17" customFormat="false" ht="15" hidden="false" customHeight="false" outlineLevel="0" collapsed="false">
      <c r="A17" s="77" t="str">
        <f aca="false">IF(OR('Visitor log'!$D21="",'Visitor log'!$D21=""),"",'Visitor log'!$D21)</f>
        <v/>
      </c>
      <c r="B17" s="77" t="str">
        <f aca="false">IF(OR('Visitor log'!$D21="",'Visitor log'!$E21=""),"",'Visitor log'!$E21)</f>
        <v/>
      </c>
      <c r="C17" s="77" t="str">
        <f aca="false">IF(OR('Visitor log'!$D21="",'Visitor log'!$I21=""),"",'Visitor log'!$I21)</f>
        <v/>
      </c>
      <c r="D17" s="78" t="str">
        <f aca="false">IF(OR('Visitor log'!$D21="",'Visitor log'!$L21=""),"",'Visitor log'!$L21)</f>
        <v/>
      </c>
      <c r="E17" s="77" t="str">
        <f aca="false">IF(OR('Visitor log'!$D21="",'Visitor log'!$K21=""),"",'Visitor log'!$K21)</f>
        <v/>
      </c>
      <c r="F17" s="77" t="str">
        <f aca="false">IF(OR('Visitor log'!$D21="",'Visitor log'!$H21=""),"",'Visitor log'!$H21)</f>
        <v/>
      </c>
      <c r="G17" s="77" t="n">
        <f aca="false">IF(AND('Visitor log'!$D21&lt;&gt;"",'Visitor log'!$C21=SelectedDate,'Visitor log'!$L21&lt;&gt;"",'Visitor log'!$M21=""),1,0)</f>
        <v>0</v>
      </c>
      <c r="H17" s="77" t="str">
        <f aca="false">IF(G17=1,SUM($G$3:G17),"")</f>
        <v/>
      </c>
      <c r="I17" s="77" t="n">
        <f aca="false">IF(AND('Visitor log'!$D21&lt;&gt;"",'Visitor log'!$C21=SelectedDate,'Visitor log'!$L21=""),1,0)</f>
        <v>0</v>
      </c>
      <c r="J17" s="77" t="n">
        <f aca="false">IF(AND('Visitor log'!$D21&lt;&gt;"",'Visitor log'!$C21=SelectedDate,'Visitor log'!$L21&lt;&gt;""),1,0)</f>
        <v>0</v>
      </c>
      <c r="K17" s="80" t="str">
        <f aca="false">IF(AND('Visitor log'!$L21&lt;&gt;"",'Visitor log'!$M21&lt;&gt;""),'Visitor log'!$M21-'Visitor log'!$L21,"")</f>
        <v/>
      </c>
      <c r="L17" s="77" t="n">
        <f aca="true">IF(AND('Visitor log'!$D21&lt;&gt;"",ISNUMBER('Visitor log'!$C21),'Visitor log'!$C21&lt;TODAY(),'Visitor log'!$L21&lt;&gt;"",'Visitor log'!$M21=""),1,0)</f>
        <v>0</v>
      </c>
      <c r="M17" s="77" t="n">
        <f aca="true">IF(AND('Visitor log'!$D21&lt;&gt;"",ISNUMBER('Visitor log'!$C21),'Visitor log'!$C21&lt;=TODAY()-RetentionDays),1,0)</f>
        <v>0</v>
      </c>
    </row>
    <row r="18" customFormat="false" ht="15" hidden="false" customHeight="false" outlineLevel="0" collapsed="false">
      <c r="A18" s="77" t="str">
        <f aca="false">IF(OR('Visitor log'!$D22="",'Visitor log'!$D22=""),"",'Visitor log'!$D22)</f>
        <v/>
      </c>
      <c r="B18" s="77" t="str">
        <f aca="false">IF(OR('Visitor log'!$D22="",'Visitor log'!$E22=""),"",'Visitor log'!$E22)</f>
        <v/>
      </c>
      <c r="C18" s="77" t="str">
        <f aca="false">IF(OR('Visitor log'!$D22="",'Visitor log'!$I22=""),"",'Visitor log'!$I22)</f>
        <v/>
      </c>
      <c r="D18" s="78" t="str">
        <f aca="false">IF(OR('Visitor log'!$D22="",'Visitor log'!$L22=""),"",'Visitor log'!$L22)</f>
        <v/>
      </c>
      <c r="E18" s="77" t="str">
        <f aca="false">IF(OR('Visitor log'!$D22="",'Visitor log'!$K22=""),"",'Visitor log'!$K22)</f>
        <v/>
      </c>
      <c r="F18" s="77" t="str">
        <f aca="false">IF(OR('Visitor log'!$D22="",'Visitor log'!$H22=""),"",'Visitor log'!$H22)</f>
        <v/>
      </c>
      <c r="G18" s="77" t="n">
        <f aca="false">IF(AND('Visitor log'!$D22&lt;&gt;"",'Visitor log'!$C22=SelectedDate,'Visitor log'!$L22&lt;&gt;"",'Visitor log'!$M22=""),1,0)</f>
        <v>0</v>
      </c>
      <c r="H18" s="77" t="str">
        <f aca="false">IF(G18=1,SUM($G$3:G18),"")</f>
        <v/>
      </c>
      <c r="I18" s="77" t="n">
        <f aca="false">IF(AND('Visitor log'!$D22&lt;&gt;"",'Visitor log'!$C22=SelectedDate,'Visitor log'!$L22=""),1,0)</f>
        <v>0</v>
      </c>
      <c r="J18" s="77" t="n">
        <f aca="false">IF(AND('Visitor log'!$D22&lt;&gt;"",'Visitor log'!$C22=SelectedDate,'Visitor log'!$L22&lt;&gt;""),1,0)</f>
        <v>0</v>
      </c>
      <c r="K18" s="80" t="str">
        <f aca="false">IF(AND('Visitor log'!$L22&lt;&gt;"",'Visitor log'!$M22&lt;&gt;""),'Visitor log'!$M22-'Visitor log'!$L22,"")</f>
        <v/>
      </c>
      <c r="L18" s="77" t="n">
        <f aca="true">IF(AND('Visitor log'!$D22&lt;&gt;"",ISNUMBER('Visitor log'!$C22),'Visitor log'!$C22&lt;TODAY(),'Visitor log'!$L22&lt;&gt;"",'Visitor log'!$M22=""),1,0)</f>
        <v>0</v>
      </c>
      <c r="M18" s="77" t="n">
        <f aca="true">IF(AND('Visitor log'!$D22&lt;&gt;"",ISNUMBER('Visitor log'!$C22),'Visitor log'!$C22&lt;=TODAY()-RetentionDays),1,0)</f>
        <v>0</v>
      </c>
    </row>
    <row r="19" customFormat="false" ht="15" hidden="false" customHeight="false" outlineLevel="0" collapsed="false">
      <c r="A19" s="77" t="str">
        <f aca="false">IF(OR('Visitor log'!$D23="",'Visitor log'!$D23=""),"",'Visitor log'!$D23)</f>
        <v/>
      </c>
      <c r="B19" s="77" t="str">
        <f aca="false">IF(OR('Visitor log'!$D23="",'Visitor log'!$E23=""),"",'Visitor log'!$E23)</f>
        <v/>
      </c>
      <c r="C19" s="77" t="str">
        <f aca="false">IF(OR('Visitor log'!$D23="",'Visitor log'!$I23=""),"",'Visitor log'!$I23)</f>
        <v/>
      </c>
      <c r="D19" s="78" t="str">
        <f aca="false">IF(OR('Visitor log'!$D23="",'Visitor log'!$L23=""),"",'Visitor log'!$L23)</f>
        <v/>
      </c>
      <c r="E19" s="77" t="str">
        <f aca="false">IF(OR('Visitor log'!$D23="",'Visitor log'!$K23=""),"",'Visitor log'!$K23)</f>
        <v/>
      </c>
      <c r="F19" s="77" t="str">
        <f aca="false">IF(OR('Visitor log'!$D23="",'Visitor log'!$H23=""),"",'Visitor log'!$H23)</f>
        <v/>
      </c>
      <c r="G19" s="77" t="n">
        <f aca="false">IF(AND('Visitor log'!$D23&lt;&gt;"",'Visitor log'!$C23=SelectedDate,'Visitor log'!$L23&lt;&gt;"",'Visitor log'!$M23=""),1,0)</f>
        <v>0</v>
      </c>
      <c r="H19" s="77" t="str">
        <f aca="false">IF(G19=1,SUM($G$3:G19),"")</f>
        <v/>
      </c>
      <c r="I19" s="77" t="n">
        <f aca="false">IF(AND('Visitor log'!$D23&lt;&gt;"",'Visitor log'!$C23=SelectedDate,'Visitor log'!$L23=""),1,0)</f>
        <v>0</v>
      </c>
      <c r="J19" s="77" t="n">
        <f aca="false">IF(AND('Visitor log'!$D23&lt;&gt;"",'Visitor log'!$C23=SelectedDate,'Visitor log'!$L23&lt;&gt;""),1,0)</f>
        <v>0</v>
      </c>
      <c r="K19" s="80" t="str">
        <f aca="false">IF(AND('Visitor log'!$L23&lt;&gt;"",'Visitor log'!$M23&lt;&gt;""),'Visitor log'!$M23-'Visitor log'!$L23,"")</f>
        <v/>
      </c>
      <c r="L19" s="77" t="n">
        <f aca="true">IF(AND('Visitor log'!$D23&lt;&gt;"",ISNUMBER('Visitor log'!$C23),'Visitor log'!$C23&lt;TODAY(),'Visitor log'!$L23&lt;&gt;"",'Visitor log'!$M23=""),1,0)</f>
        <v>0</v>
      </c>
      <c r="M19" s="77" t="n">
        <f aca="true">IF(AND('Visitor log'!$D23&lt;&gt;"",ISNUMBER('Visitor log'!$C23),'Visitor log'!$C23&lt;=TODAY()-RetentionDays),1,0)</f>
        <v>0</v>
      </c>
    </row>
    <row r="20" customFormat="false" ht="15" hidden="false" customHeight="false" outlineLevel="0" collapsed="false">
      <c r="A20" s="77" t="str">
        <f aca="false">IF(OR('Visitor log'!$D24="",'Visitor log'!$D24=""),"",'Visitor log'!$D24)</f>
        <v/>
      </c>
      <c r="B20" s="77" t="str">
        <f aca="false">IF(OR('Visitor log'!$D24="",'Visitor log'!$E24=""),"",'Visitor log'!$E24)</f>
        <v/>
      </c>
      <c r="C20" s="77" t="str">
        <f aca="false">IF(OR('Visitor log'!$D24="",'Visitor log'!$I24=""),"",'Visitor log'!$I24)</f>
        <v/>
      </c>
      <c r="D20" s="78" t="str">
        <f aca="false">IF(OR('Visitor log'!$D24="",'Visitor log'!$L24=""),"",'Visitor log'!$L24)</f>
        <v/>
      </c>
      <c r="E20" s="77" t="str">
        <f aca="false">IF(OR('Visitor log'!$D24="",'Visitor log'!$K24=""),"",'Visitor log'!$K24)</f>
        <v/>
      </c>
      <c r="F20" s="77" t="str">
        <f aca="false">IF(OR('Visitor log'!$D24="",'Visitor log'!$H24=""),"",'Visitor log'!$H24)</f>
        <v/>
      </c>
      <c r="G20" s="77" t="n">
        <f aca="false">IF(AND('Visitor log'!$D24&lt;&gt;"",'Visitor log'!$C24=SelectedDate,'Visitor log'!$L24&lt;&gt;"",'Visitor log'!$M24=""),1,0)</f>
        <v>0</v>
      </c>
      <c r="H20" s="77" t="str">
        <f aca="false">IF(G20=1,SUM($G$3:G20),"")</f>
        <v/>
      </c>
      <c r="I20" s="77" t="n">
        <f aca="false">IF(AND('Visitor log'!$D24&lt;&gt;"",'Visitor log'!$C24=SelectedDate,'Visitor log'!$L24=""),1,0)</f>
        <v>0</v>
      </c>
      <c r="J20" s="77" t="n">
        <f aca="false">IF(AND('Visitor log'!$D24&lt;&gt;"",'Visitor log'!$C24=SelectedDate,'Visitor log'!$L24&lt;&gt;""),1,0)</f>
        <v>0</v>
      </c>
      <c r="K20" s="80" t="str">
        <f aca="false">IF(AND('Visitor log'!$L24&lt;&gt;"",'Visitor log'!$M24&lt;&gt;""),'Visitor log'!$M24-'Visitor log'!$L24,"")</f>
        <v/>
      </c>
      <c r="L20" s="77" t="n">
        <f aca="true">IF(AND('Visitor log'!$D24&lt;&gt;"",ISNUMBER('Visitor log'!$C24),'Visitor log'!$C24&lt;TODAY(),'Visitor log'!$L24&lt;&gt;"",'Visitor log'!$M24=""),1,0)</f>
        <v>0</v>
      </c>
      <c r="M20" s="77" t="n">
        <f aca="true">IF(AND('Visitor log'!$D24&lt;&gt;"",ISNUMBER('Visitor log'!$C24),'Visitor log'!$C24&lt;=TODAY()-RetentionDays),1,0)</f>
        <v>0</v>
      </c>
    </row>
    <row r="21" customFormat="false" ht="15" hidden="false" customHeight="false" outlineLevel="0" collapsed="false">
      <c r="A21" s="77" t="str">
        <f aca="false">IF(OR('Visitor log'!$D25="",'Visitor log'!$D25=""),"",'Visitor log'!$D25)</f>
        <v/>
      </c>
      <c r="B21" s="77" t="str">
        <f aca="false">IF(OR('Visitor log'!$D25="",'Visitor log'!$E25=""),"",'Visitor log'!$E25)</f>
        <v/>
      </c>
      <c r="C21" s="77" t="str">
        <f aca="false">IF(OR('Visitor log'!$D25="",'Visitor log'!$I25=""),"",'Visitor log'!$I25)</f>
        <v/>
      </c>
      <c r="D21" s="78" t="str">
        <f aca="false">IF(OR('Visitor log'!$D25="",'Visitor log'!$L25=""),"",'Visitor log'!$L25)</f>
        <v/>
      </c>
      <c r="E21" s="77" t="str">
        <f aca="false">IF(OR('Visitor log'!$D25="",'Visitor log'!$K25=""),"",'Visitor log'!$K25)</f>
        <v/>
      </c>
      <c r="F21" s="77" t="str">
        <f aca="false">IF(OR('Visitor log'!$D25="",'Visitor log'!$H25=""),"",'Visitor log'!$H25)</f>
        <v/>
      </c>
      <c r="G21" s="77" t="n">
        <f aca="false">IF(AND('Visitor log'!$D25&lt;&gt;"",'Visitor log'!$C25=SelectedDate,'Visitor log'!$L25&lt;&gt;"",'Visitor log'!$M25=""),1,0)</f>
        <v>0</v>
      </c>
      <c r="H21" s="77" t="str">
        <f aca="false">IF(G21=1,SUM($G$3:G21),"")</f>
        <v/>
      </c>
      <c r="I21" s="77" t="n">
        <f aca="false">IF(AND('Visitor log'!$D25&lt;&gt;"",'Visitor log'!$C25=SelectedDate,'Visitor log'!$L25=""),1,0)</f>
        <v>0</v>
      </c>
      <c r="J21" s="77" t="n">
        <f aca="false">IF(AND('Visitor log'!$D25&lt;&gt;"",'Visitor log'!$C25=SelectedDate,'Visitor log'!$L25&lt;&gt;""),1,0)</f>
        <v>0</v>
      </c>
      <c r="K21" s="80" t="str">
        <f aca="false">IF(AND('Visitor log'!$L25&lt;&gt;"",'Visitor log'!$M25&lt;&gt;""),'Visitor log'!$M25-'Visitor log'!$L25,"")</f>
        <v/>
      </c>
      <c r="L21" s="77" t="n">
        <f aca="true">IF(AND('Visitor log'!$D25&lt;&gt;"",ISNUMBER('Visitor log'!$C25),'Visitor log'!$C25&lt;TODAY(),'Visitor log'!$L25&lt;&gt;"",'Visitor log'!$M25=""),1,0)</f>
        <v>0</v>
      </c>
      <c r="M21" s="77" t="n">
        <f aca="true">IF(AND('Visitor log'!$D25&lt;&gt;"",ISNUMBER('Visitor log'!$C25),'Visitor log'!$C25&lt;=TODAY()-RetentionDays),1,0)</f>
        <v>0</v>
      </c>
    </row>
    <row r="22" customFormat="false" ht="15" hidden="false" customHeight="false" outlineLevel="0" collapsed="false">
      <c r="A22" s="77" t="str">
        <f aca="false">IF(OR('Visitor log'!$D26="",'Visitor log'!$D26=""),"",'Visitor log'!$D26)</f>
        <v/>
      </c>
      <c r="B22" s="77" t="str">
        <f aca="false">IF(OR('Visitor log'!$D26="",'Visitor log'!$E26=""),"",'Visitor log'!$E26)</f>
        <v/>
      </c>
      <c r="C22" s="77" t="str">
        <f aca="false">IF(OR('Visitor log'!$D26="",'Visitor log'!$I26=""),"",'Visitor log'!$I26)</f>
        <v/>
      </c>
      <c r="D22" s="78" t="str">
        <f aca="false">IF(OR('Visitor log'!$D26="",'Visitor log'!$L26=""),"",'Visitor log'!$L26)</f>
        <v/>
      </c>
      <c r="E22" s="77" t="str">
        <f aca="false">IF(OR('Visitor log'!$D26="",'Visitor log'!$K26=""),"",'Visitor log'!$K26)</f>
        <v/>
      </c>
      <c r="F22" s="77" t="str">
        <f aca="false">IF(OR('Visitor log'!$D26="",'Visitor log'!$H26=""),"",'Visitor log'!$H26)</f>
        <v/>
      </c>
      <c r="G22" s="77" t="n">
        <f aca="false">IF(AND('Visitor log'!$D26&lt;&gt;"",'Visitor log'!$C26=SelectedDate,'Visitor log'!$L26&lt;&gt;"",'Visitor log'!$M26=""),1,0)</f>
        <v>0</v>
      </c>
      <c r="H22" s="77" t="str">
        <f aca="false">IF(G22=1,SUM($G$3:G22),"")</f>
        <v/>
      </c>
      <c r="I22" s="77" t="n">
        <f aca="false">IF(AND('Visitor log'!$D26&lt;&gt;"",'Visitor log'!$C26=SelectedDate,'Visitor log'!$L26=""),1,0)</f>
        <v>0</v>
      </c>
      <c r="J22" s="77" t="n">
        <f aca="false">IF(AND('Visitor log'!$D26&lt;&gt;"",'Visitor log'!$C26=SelectedDate,'Visitor log'!$L26&lt;&gt;""),1,0)</f>
        <v>0</v>
      </c>
      <c r="K22" s="80" t="str">
        <f aca="false">IF(AND('Visitor log'!$L26&lt;&gt;"",'Visitor log'!$M26&lt;&gt;""),'Visitor log'!$M26-'Visitor log'!$L26,"")</f>
        <v/>
      </c>
      <c r="L22" s="77" t="n">
        <f aca="true">IF(AND('Visitor log'!$D26&lt;&gt;"",ISNUMBER('Visitor log'!$C26),'Visitor log'!$C26&lt;TODAY(),'Visitor log'!$L26&lt;&gt;"",'Visitor log'!$M26=""),1,0)</f>
        <v>0</v>
      </c>
      <c r="M22" s="77" t="n">
        <f aca="true">IF(AND('Visitor log'!$D26&lt;&gt;"",ISNUMBER('Visitor log'!$C26),'Visitor log'!$C26&lt;=TODAY()-RetentionDays),1,0)</f>
        <v>0</v>
      </c>
    </row>
    <row r="23" customFormat="false" ht="15" hidden="false" customHeight="false" outlineLevel="0" collapsed="false">
      <c r="A23" s="77" t="str">
        <f aca="false">IF(OR('Visitor log'!$D27="",'Visitor log'!$D27=""),"",'Visitor log'!$D27)</f>
        <v/>
      </c>
      <c r="B23" s="77" t="str">
        <f aca="false">IF(OR('Visitor log'!$D27="",'Visitor log'!$E27=""),"",'Visitor log'!$E27)</f>
        <v/>
      </c>
      <c r="C23" s="77" t="str">
        <f aca="false">IF(OR('Visitor log'!$D27="",'Visitor log'!$I27=""),"",'Visitor log'!$I27)</f>
        <v/>
      </c>
      <c r="D23" s="78" t="str">
        <f aca="false">IF(OR('Visitor log'!$D27="",'Visitor log'!$L27=""),"",'Visitor log'!$L27)</f>
        <v/>
      </c>
      <c r="E23" s="77" t="str">
        <f aca="false">IF(OR('Visitor log'!$D27="",'Visitor log'!$K27=""),"",'Visitor log'!$K27)</f>
        <v/>
      </c>
      <c r="F23" s="77" t="str">
        <f aca="false">IF(OR('Visitor log'!$D27="",'Visitor log'!$H27=""),"",'Visitor log'!$H27)</f>
        <v/>
      </c>
      <c r="G23" s="77" t="n">
        <f aca="false">IF(AND('Visitor log'!$D27&lt;&gt;"",'Visitor log'!$C27=SelectedDate,'Visitor log'!$L27&lt;&gt;"",'Visitor log'!$M27=""),1,0)</f>
        <v>0</v>
      </c>
      <c r="H23" s="77" t="str">
        <f aca="false">IF(G23=1,SUM($G$3:G23),"")</f>
        <v/>
      </c>
      <c r="I23" s="77" t="n">
        <f aca="false">IF(AND('Visitor log'!$D27&lt;&gt;"",'Visitor log'!$C27=SelectedDate,'Visitor log'!$L27=""),1,0)</f>
        <v>0</v>
      </c>
      <c r="J23" s="77" t="n">
        <f aca="false">IF(AND('Visitor log'!$D27&lt;&gt;"",'Visitor log'!$C27=SelectedDate,'Visitor log'!$L27&lt;&gt;""),1,0)</f>
        <v>0</v>
      </c>
      <c r="K23" s="80" t="str">
        <f aca="false">IF(AND('Visitor log'!$L27&lt;&gt;"",'Visitor log'!$M27&lt;&gt;""),'Visitor log'!$M27-'Visitor log'!$L27,"")</f>
        <v/>
      </c>
      <c r="L23" s="77" t="n">
        <f aca="true">IF(AND('Visitor log'!$D27&lt;&gt;"",ISNUMBER('Visitor log'!$C27),'Visitor log'!$C27&lt;TODAY(),'Visitor log'!$L27&lt;&gt;"",'Visitor log'!$M27=""),1,0)</f>
        <v>0</v>
      </c>
      <c r="M23" s="77" t="n">
        <f aca="true">IF(AND('Visitor log'!$D27&lt;&gt;"",ISNUMBER('Visitor log'!$C27),'Visitor log'!$C27&lt;=TODAY()-RetentionDays),1,0)</f>
        <v>0</v>
      </c>
    </row>
    <row r="24" customFormat="false" ht="15" hidden="false" customHeight="false" outlineLevel="0" collapsed="false">
      <c r="A24" s="77" t="str">
        <f aca="false">IF(OR('Visitor log'!$D28="",'Visitor log'!$D28=""),"",'Visitor log'!$D28)</f>
        <v/>
      </c>
      <c r="B24" s="77" t="str">
        <f aca="false">IF(OR('Visitor log'!$D28="",'Visitor log'!$E28=""),"",'Visitor log'!$E28)</f>
        <v/>
      </c>
      <c r="C24" s="77" t="str">
        <f aca="false">IF(OR('Visitor log'!$D28="",'Visitor log'!$I28=""),"",'Visitor log'!$I28)</f>
        <v/>
      </c>
      <c r="D24" s="78" t="str">
        <f aca="false">IF(OR('Visitor log'!$D28="",'Visitor log'!$L28=""),"",'Visitor log'!$L28)</f>
        <v/>
      </c>
      <c r="E24" s="77" t="str">
        <f aca="false">IF(OR('Visitor log'!$D28="",'Visitor log'!$K28=""),"",'Visitor log'!$K28)</f>
        <v/>
      </c>
      <c r="F24" s="77" t="str">
        <f aca="false">IF(OR('Visitor log'!$D28="",'Visitor log'!$H28=""),"",'Visitor log'!$H28)</f>
        <v/>
      </c>
      <c r="G24" s="77" t="n">
        <f aca="false">IF(AND('Visitor log'!$D28&lt;&gt;"",'Visitor log'!$C28=SelectedDate,'Visitor log'!$L28&lt;&gt;"",'Visitor log'!$M28=""),1,0)</f>
        <v>0</v>
      </c>
      <c r="H24" s="77" t="str">
        <f aca="false">IF(G24=1,SUM($G$3:G24),"")</f>
        <v/>
      </c>
      <c r="I24" s="77" t="n">
        <f aca="false">IF(AND('Visitor log'!$D28&lt;&gt;"",'Visitor log'!$C28=SelectedDate,'Visitor log'!$L28=""),1,0)</f>
        <v>0</v>
      </c>
      <c r="J24" s="77" t="n">
        <f aca="false">IF(AND('Visitor log'!$D28&lt;&gt;"",'Visitor log'!$C28=SelectedDate,'Visitor log'!$L28&lt;&gt;""),1,0)</f>
        <v>0</v>
      </c>
      <c r="K24" s="80" t="str">
        <f aca="false">IF(AND('Visitor log'!$L28&lt;&gt;"",'Visitor log'!$M28&lt;&gt;""),'Visitor log'!$M28-'Visitor log'!$L28,"")</f>
        <v/>
      </c>
      <c r="L24" s="77" t="n">
        <f aca="true">IF(AND('Visitor log'!$D28&lt;&gt;"",ISNUMBER('Visitor log'!$C28),'Visitor log'!$C28&lt;TODAY(),'Visitor log'!$L28&lt;&gt;"",'Visitor log'!$M28=""),1,0)</f>
        <v>0</v>
      </c>
      <c r="M24" s="77" t="n">
        <f aca="true">IF(AND('Visitor log'!$D28&lt;&gt;"",ISNUMBER('Visitor log'!$C28),'Visitor log'!$C28&lt;=TODAY()-RetentionDays),1,0)</f>
        <v>0</v>
      </c>
    </row>
    <row r="25" customFormat="false" ht="15" hidden="false" customHeight="false" outlineLevel="0" collapsed="false">
      <c r="A25" s="77" t="str">
        <f aca="false">IF(OR('Visitor log'!$D29="",'Visitor log'!$D29=""),"",'Visitor log'!$D29)</f>
        <v/>
      </c>
      <c r="B25" s="77" t="str">
        <f aca="false">IF(OR('Visitor log'!$D29="",'Visitor log'!$E29=""),"",'Visitor log'!$E29)</f>
        <v/>
      </c>
      <c r="C25" s="77" t="str">
        <f aca="false">IF(OR('Visitor log'!$D29="",'Visitor log'!$I29=""),"",'Visitor log'!$I29)</f>
        <v/>
      </c>
      <c r="D25" s="78" t="str">
        <f aca="false">IF(OR('Visitor log'!$D29="",'Visitor log'!$L29=""),"",'Visitor log'!$L29)</f>
        <v/>
      </c>
      <c r="E25" s="77" t="str">
        <f aca="false">IF(OR('Visitor log'!$D29="",'Visitor log'!$K29=""),"",'Visitor log'!$K29)</f>
        <v/>
      </c>
      <c r="F25" s="77" t="str">
        <f aca="false">IF(OR('Visitor log'!$D29="",'Visitor log'!$H29=""),"",'Visitor log'!$H29)</f>
        <v/>
      </c>
      <c r="G25" s="77" t="n">
        <f aca="false">IF(AND('Visitor log'!$D29&lt;&gt;"",'Visitor log'!$C29=SelectedDate,'Visitor log'!$L29&lt;&gt;"",'Visitor log'!$M29=""),1,0)</f>
        <v>0</v>
      </c>
      <c r="H25" s="77" t="str">
        <f aca="false">IF(G25=1,SUM($G$3:G25),"")</f>
        <v/>
      </c>
      <c r="I25" s="77" t="n">
        <f aca="false">IF(AND('Visitor log'!$D29&lt;&gt;"",'Visitor log'!$C29=SelectedDate,'Visitor log'!$L29=""),1,0)</f>
        <v>0</v>
      </c>
      <c r="J25" s="77" t="n">
        <f aca="false">IF(AND('Visitor log'!$D29&lt;&gt;"",'Visitor log'!$C29=SelectedDate,'Visitor log'!$L29&lt;&gt;""),1,0)</f>
        <v>0</v>
      </c>
      <c r="K25" s="80" t="str">
        <f aca="false">IF(AND('Visitor log'!$L29&lt;&gt;"",'Visitor log'!$M29&lt;&gt;""),'Visitor log'!$M29-'Visitor log'!$L29,"")</f>
        <v/>
      </c>
      <c r="L25" s="77" t="n">
        <f aca="true">IF(AND('Visitor log'!$D29&lt;&gt;"",ISNUMBER('Visitor log'!$C29),'Visitor log'!$C29&lt;TODAY(),'Visitor log'!$L29&lt;&gt;"",'Visitor log'!$M29=""),1,0)</f>
        <v>0</v>
      </c>
      <c r="M25" s="77" t="n">
        <f aca="true">IF(AND('Visitor log'!$D29&lt;&gt;"",ISNUMBER('Visitor log'!$C29),'Visitor log'!$C29&lt;=TODAY()-RetentionDays),1,0)</f>
        <v>0</v>
      </c>
    </row>
    <row r="26" customFormat="false" ht="15" hidden="false" customHeight="false" outlineLevel="0" collapsed="false">
      <c r="A26" s="77" t="str">
        <f aca="false">IF(OR('Visitor log'!$D30="",'Visitor log'!$D30=""),"",'Visitor log'!$D30)</f>
        <v/>
      </c>
      <c r="B26" s="77" t="str">
        <f aca="false">IF(OR('Visitor log'!$D30="",'Visitor log'!$E30=""),"",'Visitor log'!$E30)</f>
        <v/>
      </c>
      <c r="C26" s="77" t="str">
        <f aca="false">IF(OR('Visitor log'!$D30="",'Visitor log'!$I30=""),"",'Visitor log'!$I30)</f>
        <v/>
      </c>
      <c r="D26" s="78" t="str">
        <f aca="false">IF(OR('Visitor log'!$D30="",'Visitor log'!$L30=""),"",'Visitor log'!$L30)</f>
        <v/>
      </c>
      <c r="E26" s="77" t="str">
        <f aca="false">IF(OR('Visitor log'!$D30="",'Visitor log'!$K30=""),"",'Visitor log'!$K30)</f>
        <v/>
      </c>
      <c r="F26" s="77" t="str">
        <f aca="false">IF(OR('Visitor log'!$D30="",'Visitor log'!$H30=""),"",'Visitor log'!$H30)</f>
        <v/>
      </c>
      <c r="G26" s="77" t="n">
        <f aca="false">IF(AND('Visitor log'!$D30&lt;&gt;"",'Visitor log'!$C30=SelectedDate,'Visitor log'!$L30&lt;&gt;"",'Visitor log'!$M30=""),1,0)</f>
        <v>0</v>
      </c>
      <c r="H26" s="77" t="str">
        <f aca="false">IF(G26=1,SUM($G$3:G26),"")</f>
        <v/>
      </c>
      <c r="I26" s="77" t="n">
        <f aca="false">IF(AND('Visitor log'!$D30&lt;&gt;"",'Visitor log'!$C30=SelectedDate,'Visitor log'!$L30=""),1,0)</f>
        <v>0</v>
      </c>
      <c r="J26" s="77" t="n">
        <f aca="false">IF(AND('Visitor log'!$D30&lt;&gt;"",'Visitor log'!$C30=SelectedDate,'Visitor log'!$L30&lt;&gt;""),1,0)</f>
        <v>0</v>
      </c>
      <c r="K26" s="80" t="str">
        <f aca="false">IF(AND('Visitor log'!$L30&lt;&gt;"",'Visitor log'!$M30&lt;&gt;""),'Visitor log'!$M30-'Visitor log'!$L30,"")</f>
        <v/>
      </c>
      <c r="L26" s="77" t="n">
        <f aca="true">IF(AND('Visitor log'!$D30&lt;&gt;"",ISNUMBER('Visitor log'!$C30),'Visitor log'!$C30&lt;TODAY(),'Visitor log'!$L30&lt;&gt;"",'Visitor log'!$M30=""),1,0)</f>
        <v>0</v>
      </c>
      <c r="M26" s="77" t="n">
        <f aca="true">IF(AND('Visitor log'!$D30&lt;&gt;"",ISNUMBER('Visitor log'!$C30),'Visitor log'!$C30&lt;=TODAY()-RetentionDays),1,0)</f>
        <v>0</v>
      </c>
    </row>
    <row r="27" customFormat="false" ht="15" hidden="false" customHeight="false" outlineLevel="0" collapsed="false">
      <c r="A27" s="77" t="str">
        <f aca="false">IF(OR('Visitor log'!$D31="",'Visitor log'!$D31=""),"",'Visitor log'!$D31)</f>
        <v/>
      </c>
      <c r="B27" s="77" t="str">
        <f aca="false">IF(OR('Visitor log'!$D31="",'Visitor log'!$E31=""),"",'Visitor log'!$E31)</f>
        <v/>
      </c>
      <c r="C27" s="77" t="str">
        <f aca="false">IF(OR('Visitor log'!$D31="",'Visitor log'!$I31=""),"",'Visitor log'!$I31)</f>
        <v/>
      </c>
      <c r="D27" s="78" t="str">
        <f aca="false">IF(OR('Visitor log'!$D31="",'Visitor log'!$L31=""),"",'Visitor log'!$L31)</f>
        <v/>
      </c>
      <c r="E27" s="77" t="str">
        <f aca="false">IF(OR('Visitor log'!$D31="",'Visitor log'!$K31=""),"",'Visitor log'!$K31)</f>
        <v/>
      </c>
      <c r="F27" s="77" t="str">
        <f aca="false">IF(OR('Visitor log'!$D31="",'Visitor log'!$H31=""),"",'Visitor log'!$H31)</f>
        <v/>
      </c>
      <c r="G27" s="77" t="n">
        <f aca="false">IF(AND('Visitor log'!$D31&lt;&gt;"",'Visitor log'!$C31=SelectedDate,'Visitor log'!$L31&lt;&gt;"",'Visitor log'!$M31=""),1,0)</f>
        <v>0</v>
      </c>
      <c r="H27" s="77" t="str">
        <f aca="false">IF(G27=1,SUM($G$3:G27),"")</f>
        <v/>
      </c>
      <c r="I27" s="77" t="n">
        <f aca="false">IF(AND('Visitor log'!$D31&lt;&gt;"",'Visitor log'!$C31=SelectedDate,'Visitor log'!$L31=""),1,0)</f>
        <v>0</v>
      </c>
      <c r="J27" s="77" t="n">
        <f aca="false">IF(AND('Visitor log'!$D31&lt;&gt;"",'Visitor log'!$C31=SelectedDate,'Visitor log'!$L31&lt;&gt;""),1,0)</f>
        <v>0</v>
      </c>
      <c r="K27" s="80" t="str">
        <f aca="false">IF(AND('Visitor log'!$L31&lt;&gt;"",'Visitor log'!$M31&lt;&gt;""),'Visitor log'!$M31-'Visitor log'!$L31,"")</f>
        <v/>
      </c>
      <c r="L27" s="77" t="n">
        <f aca="true">IF(AND('Visitor log'!$D31&lt;&gt;"",ISNUMBER('Visitor log'!$C31),'Visitor log'!$C31&lt;TODAY(),'Visitor log'!$L31&lt;&gt;"",'Visitor log'!$M31=""),1,0)</f>
        <v>0</v>
      </c>
      <c r="M27" s="77" t="n">
        <f aca="true">IF(AND('Visitor log'!$D31&lt;&gt;"",ISNUMBER('Visitor log'!$C31),'Visitor log'!$C31&lt;=TODAY()-RetentionDays),1,0)</f>
        <v>0</v>
      </c>
    </row>
    <row r="28" customFormat="false" ht="15" hidden="false" customHeight="false" outlineLevel="0" collapsed="false">
      <c r="A28" s="77" t="str">
        <f aca="false">IF(OR('Visitor log'!$D32="",'Visitor log'!$D32=""),"",'Visitor log'!$D32)</f>
        <v/>
      </c>
      <c r="B28" s="77" t="str">
        <f aca="false">IF(OR('Visitor log'!$D32="",'Visitor log'!$E32=""),"",'Visitor log'!$E32)</f>
        <v/>
      </c>
      <c r="C28" s="77" t="str">
        <f aca="false">IF(OR('Visitor log'!$D32="",'Visitor log'!$I32=""),"",'Visitor log'!$I32)</f>
        <v/>
      </c>
      <c r="D28" s="78" t="str">
        <f aca="false">IF(OR('Visitor log'!$D32="",'Visitor log'!$L32=""),"",'Visitor log'!$L32)</f>
        <v/>
      </c>
      <c r="E28" s="77" t="str">
        <f aca="false">IF(OR('Visitor log'!$D32="",'Visitor log'!$K32=""),"",'Visitor log'!$K32)</f>
        <v/>
      </c>
      <c r="F28" s="77" t="str">
        <f aca="false">IF(OR('Visitor log'!$D32="",'Visitor log'!$H32=""),"",'Visitor log'!$H32)</f>
        <v/>
      </c>
      <c r="G28" s="77" t="n">
        <f aca="false">IF(AND('Visitor log'!$D32&lt;&gt;"",'Visitor log'!$C32=SelectedDate,'Visitor log'!$L32&lt;&gt;"",'Visitor log'!$M32=""),1,0)</f>
        <v>0</v>
      </c>
      <c r="H28" s="77" t="str">
        <f aca="false">IF(G28=1,SUM($G$3:G28),"")</f>
        <v/>
      </c>
      <c r="I28" s="77" t="n">
        <f aca="false">IF(AND('Visitor log'!$D32&lt;&gt;"",'Visitor log'!$C32=SelectedDate,'Visitor log'!$L32=""),1,0)</f>
        <v>0</v>
      </c>
      <c r="J28" s="77" t="n">
        <f aca="false">IF(AND('Visitor log'!$D32&lt;&gt;"",'Visitor log'!$C32=SelectedDate,'Visitor log'!$L32&lt;&gt;""),1,0)</f>
        <v>0</v>
      </c>
      <c r="K28" s="80" t="str">
        <f aca="false">IF(AND('Visitor log'!$L32&lt;&gt;"",'Visitor log'!$M32&lt;&gt;""),'Visitor log'!$M32-'Visitor log'!$L32,"")</f>
        <v/>
      </c>
      <c r="L28" s="77" t="n">
        <f aca="true">IF(AND('Visitor log'!$D32&lt;&gt;"",ISNUMBER('Visitor log'!$C32),'Visitor log'!$C32&lt;TODAY(),'Visitor log'!$L32&lt;&gt;"",'Visitor log'!$M32=""),1,0)</f>
        <v>0</v>
      </c>
      <c r="M28" s="77" t="n">
        <f aca="true">IF(AND('Visitor log'!$D32&lt;&gt;"",ISNUMBER('Visitor log'!$C32),'Visitor log'!$C32&lt;=TODAY()-RetentionDays),1,0)</f>
        <v>0</v>
      </c>
    </row>
    <row r="29" customFormat="false" ht="15" hidden="false" customHeight="false" outlineLevel="0" collapsed="false">
      <c r="A29" s="77" t="str">
        <f aca="false">IF(OR('Visitor log'!$D33="",'Visitor log'!$D33=""),"",'Visitor log'!$D33)</f>
        <v/>
      </c>
      <c r="B29" s="77" t="str">
        <f aca="false">IF(OR('Visitor log'!$D33="",'Visitor log'!$E33=""),"",'Visitor log'!$E33)</f>
        <v/>
      </c>
      <c r="C29" s="77" t="str">
        <f aca="false">IF(OR('Visitor log'!$D33="",'Visitor log'!$I33=""),"",'Visitor log'!$I33)</f>
        <v/>
      </c>
      <c r="D29" s="78" t="str">
        <f aca="false">IF(OR('Visitor log'!$D33="",'Visitor log'!$L33=""),"",'Visitor log'!$L33)</f>
        <v/>
      </c>
      <c r="E29" s="77" t="str">
        <f aca="false">IF(OR('Visitor log'!$D33="",'Visitor log'!$K33=""),"",'Visitor log'!$K33)</f>
        <v/>
      </c>
      <c r="F29" s="77" t="str">
        <f aca="false">IF(OR('Visitor log'!$D33="",'Visitor log'!$H33=""),"",'Visitor log'!$H33)</f>
        <v/>
      </c>
      <c r="G29" s="77" t="n">
        <f aca="false">IF(AND('Visitor log'!$D33&lt;&gt;"",'Visitor log'!$C33=SelectedDate,'Visitor log'!$L33&lt;&gt;"",'Visitor log'!$M33=""),1,0)</f>
        <v>0</v>
      </c>
      <c r="H29" s="77" t="str">
        <f aca="false">IF(G29=1,SUM($G$3:G29),"")</f>
        <v/>
      </c>
      <c r="I29" s="77" t="n">
        <f aca="false">IF(AND('Visitor log'!$D33&lt;&gt;"",'Visitor log'!$C33=SelectedDate,'Visitor log'!$L33=""),1,0)</f>
        <v>0</v>
      </c>
      <c r="J29" s="77" t="n">
        <f aca="false">IF(AND('Visitor log'!$D33&lt;&gt;"",'Visitor log'!$C33=SelectedDate,'Visitor log'!$L33&lt;&gt;""),1,0)</f>
        <v>0</v>
      </c>
      <c r="K29" s="80" t="str">
        <f aca="false">IF(AND('Visitor log'!$L33&lt;&gt;"",'Visitor log'!$M33&lt;&gt;""),'Visitor log'!$M33-'Visitor log'!$L33,"")</f>
        <v/>
      </c>
      <c r="L29" s="77" t="n">
        <f aca="true">IF(AND('Visitor log'!$D33&lt;&gt;"",ISNUMBER('Visitor log'!$C33),'Visitor log'!$C33&lt;TODAY(),'Visitor log'!$L33&lt;&gt;"",'Visitor log'!$M33=""),1,0)</f>
        <v>0</v>
      </c>
      <c r="M29" s="77" t="n">
        <f aca="true">IF(AND('Visitor log'!$D33&lt;&gt;"",ISNUMBER('Visitor log'!$C33),'Visitor log'!$C33&lt;=TODAY()-RetentionDays),1,0)</f>
        <v>0</v>
      </c>
    </row>
    <row r="30" customFormat="false" ht="15" hidden="false" customHeight="false" outlineLevel="0" collapsed="false">
      <c r="A30" s="77" t="str">
        <f aca="false">IF(OR('Visitor log'!$D34="",'Visitor log'!$D34=""),"",'Visitor log'!$D34)</f>
        <v/>
      </c>
      <c r="B30" s="77" t="str">
        <f aca="false">IF(OR('Visitor log'!$D34="",'Visitor log'!$E34=""),"",'Visitor log'!$E34)</f>
        <v/>
      </c>
      <c r="C30" s="77" t="str">
        <f aca="false">IF(OR('Visitor log'!$D34="",'Visitor log'!$I34=""),"",'Visitor log'!$I34)</f>
        <v/>
      </c>
      <c r="D30" s="78" t="str">
        <f aca="false">IF(OR('Visitor log'!$D34="",'Visitor log'!$L34=""),"",'Visitor log'!$L34)</f>
        <v/>
      </c>
      <c r="E30" s="77" t="str">
        <f aca="false">IF(OR('Visitor log'!$D34="",'Visitor log'!$K34=""),"",'Visitor log'!$K34)</f>
        <v/>
      </c>
      <c r="F30" s="77" t="str">
        <f aca="false">IF(OR('Visitor log'!$D34="",'Visitor log'!$H34=""),"",'Visitor log'!$H34)</f>
        <v/>
      </c>
      <c r="G30" s="77" t="n">
        <f aca="false">IF(AND('Visitor log'!$D34&lt;&gt;"",'Visitor log'!$C34=SelectedDate,'Visitor log'!$L34&lt;&gt;"",'Visitor log'!$M34=""),1,0)</f>
        <v>0</v>
      </c>
      <c r="H30" s="77" t="str">
        <f aca="false">IF(G30=1,SUM($G$3:G30),"")</f>
        <v/>
      </c>
      <c r="I30" s="77" t="n">
        <f aca="false">IF(AND('Visitor log'!$D34&lt;&gt;"",'Visitor log'!$C34=SelectedDate,'Visitor log'!$L34=""),1,0)</f>
        <v>0</v>
      </c>
      <c r="J30" s="77" t="n">
        <f aca="false">IF(AND('Visitor log'!$D34&lt;&gt;"",'Visitor log'!$C34=SelectedDate,'Visitor log'!$L34&lt;&gt;""),1,0)</f>
        <v>0</v>
      </c>
      <c r="K30" s="80" t="str">
        <f aca="false">IF(AND('Visitor log'!$L34&lt;&gt;"",'Visitor log'!$M34&lt;&gt;""),'Visitor log'!$M34-'Visitor log'!$L34,"")</f>
        <v/>
      </c>
      <c r="L30" s="77" t="n">
        <f aca="true">IF(AND('Visitor log'!$D34&lt;&gt;"",ISNUMBER('Visitor log'!$C34),'Visitor log'!$C34&lt;TODAY(),'Visitor log'!$L34&lt;&gt;"",'Visitor log'!$M34=""),1,0)</f>
        <v>0</v>
      </c>
      <c r="M30" s="77" t="n">
        <f aca="true">IF(AND('Visitor log'!$D34&lt;&gt;"",ISNUMBER('Visitor log'!$C34),'Visitor log'!$C34&lt;=TODAY()-RetentionDays),1,0)</f>
        <v>0</v>
      </c>
    </row>
    <row r="31" customFormat="false" ht="15" hidden="false" customHeight="false" outlineLevel="0" collapsed="false">
      <c r="A31" s="77" t="str">
        <f aca="false">IF(OR('Visitor log'!$D35="",'Visitor log'!$D35=""),"",'Visitor log'!$D35)</f>
        <v/>
      </c>
      <c r="B31" s="77" t="str">
        <f aca="false">IF(OR('Visitor log'!$D35="",'Visitor log'!$E35=""),"",'Visitor log'!$E35)</f>
        <v/>
      </c>
      <c r="C31" s="77" t="str">
        <f aca="false">IF(OR('Visitor log'!$D35="",'Visitor log'!$I35=""),"",'Visitor log'!$I35)</f>
        <v/>
      </c>
      <c r="D31" s="78" t="str">
        <f aca="false">IF(OR('Visitor log'!$D35="",'Visitor log'!$L35=""),"",'Visitor log'!$L35)</f>
        <v/>
      </c>
      <c r="E31" s="77" t="str">
        <f aca="false">IF(OR('Visitor log'!$D35="",'Visitor log'!$K35=""),"",'Visitor log'!$K35)</f>
        <v/>
      </c>
      <c r="F31" s="77" t="str">
        <f aca="false">IF(OR('Visitor log'!$D35="",'Visitor log'!$H35=""),"",'Visitor log'!$H35)</f>
        <v/>
      </c>
      <c r="G31" s="77" t="n">
        <f aca="false">IF(AND('Visitor log'!$D35&lt;&gt;"",'Visitor log'!$C35=SelectedDate,'Visitor log'!$L35&lt;&gt;"",'Visitor log'!$M35=""),1,0)</f>
        <v>0</v>
      </c>
      <c r="H31" s="77" t="str">
        <f aca="false">IF(G31=1,SUM($G$3:G31),"")</f>
        <v/>
      </c>
      <c r="I31" s="77" t="n">
        <f aca="false">IF(AND('Visitor log'!$D35&lt;&gt;"",'Visitor log'!$C35=SelectedDate,'Visitor log'!$L35=""),1,0)</f>
        <v>0</v>
      </c>
      <c r="J31" s="77" t="n">
        <f aca="false">IF(AND('Visitor log'!$D35&lt;&gt;"",'Visitor log'!$C35=SelectedDate,'Visitor log'!$L35&lt;&gt;""),1,0)</f>
        <v>0</v>
      </c>
      <c r="K31" s="80" t="str">
        <f aca="false">IF(AND('Visitor log'!$L35&lt;&gt;"",'Visitor log'!$M35&lt;&gt;""),'Visitor log'!$M35-'Visitor log'!$L35,"")</f>
        <v/>
      </c>
      <c r="L31" s="77" t="n">
        <f aca="true">IF(AND('Visitor log'!$D35&lt;&gt;"",ISNUMBER('Visitor log'!$C35),'Visitor log'!$C35&lt;TODAY(),'Visitor log'!$L35&lt;&gt;"",'Visitor log'!$M35=""),1,0)</f>
        <v>0</v>
      </c>
      <c r="M31" s="77" t="n">
        <f aca="true">IF(AND('Visitor log'!$D35&lt;&gt;"",ISNUMBER('Visitor log'!$C35),'Visitor log'!$C35&lt;=TODAY()-RetentionDays),1,0)</f>
        <v>0</v>
      </c>
    </row>
    <row r="32" customFormat="false" ht="15" hidden="false" customHeight="false" outlineLevel="0" collapsed="false">
      <c r="A32" s="77" t="str">
        <f aca="false">IF(OR('Visitor log'!$D36="",'Visitor log'!$D36=""),"",'Visitor log'!$D36)</f>
        <v/>
      </c>
      <c r="B32" s="77" t="str">
        <f aca="false">IF(OR('Visitor log'!$D36="",'Visitor log'!$E36=""),"",'Visitor log'!$E36)</f>
        <v/>
      </c>
      <c r="C32" s="77" t="str">
        <f aca="false">IF(OR('Visitor log'!$D36="",'Visitor log'!$I36=""),"",'Visitor log'!$I36)</f>
        <v/>
      </c>
      <c r="D32" s="78" t="str">
        <f aca="false">IF(OR('Visitor log'!$D36="",'Visitor log'!$L36=""),"",'Visitor log'!$L36)</f>
        <v/>
      </c>
      <c r="E32" s="77" t="str">
        <f aca="false">IF(OR('Visitor log'!$D36="",'Visitor log'!$K36=""),"",'Visitor log'!$K36)</f>
        <v/>
      </c>
      <c r="F32" s="77" t="str">
        <f aca="false">IF(OR('Visitor log'!$D36="",'Visitor log'!$H36=""),"",'Visitor log'!$H36)</f>
        <v/>
      </c>
      <c r="G32" s="77" t="n">
        <f aca="false">IF(AND('Visitor log'!$D36&lt;&gt;"",'Visitor log'!$C36=SelectedDate,'Visitor log'!$L36&lt;&gt;"",'Visitor log'!$M36=""),1,0)</f>
        <v>0</v>
      </c>
      <c r="H32" s="77" t="str">
        <f aca="false">IF(G32=1,SUM($G$3:G32),"")</f>
        <v/>
      </c>
      <c r="I32" s="77" t="n">
        <f aca="false">IF(AND('Visitor log'!$D36&lt;&gt;"",'Visitor log'!$C36=SelectedDate,'Visitor log'!$L36=""),1,0)</f>
        <v>0</v>
      </c>
      <c r="J32" s="77" t="n">
        <f aca="false">IF(AND('Visitor log'!$D36&lt;&gt;"",'Visitor log'!$C36=SelectedDate,'Visitor log'!$L36&lt;&gt;""),1,0)</f>
        <v>0</v>
      </c>
      <c r="K32" s="80" t="str">
        <f aca="false">IF(AND('Visitor log'!$L36&lt;&gt;"",'Visitor log'!$M36&lt;&gt;""),'Visitor log'!$M36-'Visitor log'!$L36,"")</f>
        <v/>
      </c>
      <c r="L32" s="77" t="n">
        <f aca="true">IF(AND('Visitor log'!$D36&lt;&gt;"",ISNUMBER('Visitor log'!$C36),'Visitor log'!$C36&lt;TODAY(),'Visitor log'!$L36&lt;&gt;"",'Visitor log'!$M36=""),1,0)</f>
        <v>0</v>
      </c>
      <c r="M32" s="77" t="n">
        <f aca="true">IF(AND('Visitor log'!$D36&lt;&gt;"",ISNUMBER('Visitor log'!$C36),'Visitor log'!$C36&lt;=TODAY()-RetentionDays),1,0)</f>
        <v>0</v>
      </c>
    </row>
    <row r="33" customFormat="false" ht="15" hidden="false" customHeight="false" outlineLevel="0" collapsed="false">
      <c r="A33" s="77" t="str">
        <f aca="false">IF(OR('Visitor log'!$D37="",'Visitor log'!$D37=""),"",'Visitor log'!$D37)</f>
        <v/>
      </c>
      <c r="B33" s="77" t="str">
        <f aca="false">IF(OR('Visitor log'!$D37="",'Visitor log'!$E37=""),"",'Visitor log'!$E37)</f>
        <v/>
      </c>
      <c r="C33" s="77" t="str">
        <f aca="false">IF(OR('Visitor log'!$D37="",'Visitor log'!$I37=""),"",'Visitor log'!$I37)</f>
        <v/>
      </c>
      <c r="D33" s="78" t="str">
        <f aca="false">IF(OR('Visitor log'!$D37="",'Visitor log'!$L37=""),"",'Visitor log'!$L37)</f>
        <v/>
      </c>
      <c r="E33" s="77" t="str">
        <f aca="false">IF(OR('Visitor log'!$D37="",'Visitor log'!$K37=""),"",'Visitor log'!$K37)</f>
        <v/>
      </c>
      <c r="F33" s="77" t="str">
        <f aca="false">IF(OR('Visitor log'!$D37="",'Visitor log'!$H37=""),"",'Visitor log'!$H37)</f>
        <v/>
      </c>
      <c r="G33" s="77" t="n">
        <f aca="false">IF(AND('Visitor log'!$D37&lt;&gt;"",'Visitor log'!$C37=SelectedDate,'Visitor log'!$L37&lt;&gt;"",'Visitor log'!$M37=""),1,0)</f>
        <v>0</v>
      </c>
      <c r="H33" s="77" t="str">
        <f aca="false">IF(G33=1,SUM($G$3:G33),"")</f>
        <v/>
      </c>
      <c r="I33" s="77" t="n">
        <f aca="false">IF(AND('Visitor log'!$D37&lt;&gt;"",'Visitor log'!$C37=SelectedDate,'Visitor log'!$L37=""),1,0)</f>
        <v>0</v>
      </c>
      <c r="J33" s="77" t="n">
        <f aca="false">IF(AND('Visitor log'!$D37&lt;&gt;"",'Visitor log'!$C37=SelectedDate,'Visitor log'!$L37&lt;&gt;""),1,0)</f>
        <v>0</v>
      </c>
      <c r="K33" s="80" t="str">
        <f aca="false">IF(AND('Visitor log'!$L37&lt;&gt;"",'Visitor log'!$M37&lt;&gt;""),'Visitor log'!$M37-'Visitor log'!$L37,"")</f>
        <v/>
      </c>
      <c r="L33" s="77" t="n">
        <f aca="true">IF(AND('Visitor log'!$D37&lt;&gt;"",ISNUMBER('Visitor log'!$C37),'Visitor log'!$C37&lt;TODAY(),'Visitor log'!$L37&lt;&gt;"",'Visitor log'!$M37=""),1,0)</f>
        <v>0</v>
      </c>
      <c r="M33" s="77" t="n">
        <f aca="true">IF(AND('Visitor log'!$D37&lt;&gt;"",ISNUMBER('Visitor log'!$C37),'Visitor log'!$C37&lt;=TODAY()-RetentionDays),1,0)</f>
        <v>0</v>
      </c>
    </row>
    <row r="34" customFormat="false" ht="15" hidden="false" customHeight="false" outlineLevel="0" collapsed="false">
      <c r="A34" s="77" t="str">
        <f aca="false">IF(OR('Visitor log'!$D38="",'Visitor log'!$D38=""),"",'Visitor log'!$D38)</f>
        <v/>
      </c>
      <c r="B34" s="77" t="str">
        <f aca="false">IF(OR('Visitor log'!$D38="",'Visitor log'!$E38=""),"",'Visitor log'!$E38)</f>
        <v/>
      </c>
      <c r="C34" s="77" t="str">
        <f aca="false">IF(OR('Visitor log'!$D38="",'Visitor log'!$I38=""),"",'Visitor log'!$I38)</f>
        <v/>
      </c>
      <c r="D34" s="78" t="str">
        <f aca="false">IF(OR('Visitor log'!$D38="",'Visitor log'!$L38=""),"",'Visitor log'!$L38)</f>
        <v/>
      </c>
      <c r="E34" s="77" t="str">
        <f aca="false">IF(OR('Visitor log'!$D38="",'Visitor log'!$K38=""),"",'Visitor log'!$K38)</f>
        <v/>
      </c>
      <c r="F34" s="77" t="str">
        <f aca="false">IF(OR('Visitor log'!$D38="",'Visitor log'!$H38=""),"",'Visitor log'!$H38)</f>
        <v/>
      </c>
      <c r="G34" s="77" t="n">
        <f aca="false">IF(AND('Visitor log'!$D38&lt;&gt;"",'Visitor log'!$C38=SelectedDate,'Visitor log'!$L38&lt;&gt;"",'Visitor log'!$M38=""),1,0)</f>
        <v>0</v>
      </c>
      <c r="H34" s="77" t="str">
        <f aca="false">IF(G34=1,SUM($G$3:G34),"")</f>
        <v/>
      </c>
      <c r="I34" s="77" t="n">
        <f aca="false">IF(AND('Visitor log'!$D38&lt;&gt;"",'Visitor log'!$C38=SelectedDate,'Visitor log'!$L38=""),1,0)</f>
        <v>0</v>
      </c>
      <c r="J34" s="77" t="n">
        <f aca="false">IF(AND('Visitor log'!$D38&lt;&gt;"",'Visitor log'!$C38=SelectedDate,'Visitor log'!$L38&lt;&gt;""),1,0)</f>
        <v>0</v>
      </c>
      <c r="K34" s="80" t="str">
        <f aca="false">IF(AND('Visitor log'!$L38&lt;&gt;"",'Visitor log'!$M38&lt;&gt;""),'Visitor log'!$M38-'Visitor log'!$L38,"")</f>
        <v/>
      </c>
      <c r="L34" s="77" t="n">
        <f aca="true">IF(AND('Visitor log'!$D38&lt;&gt;"",ISNUMBER('Visitor log'!$C38),'Visitor log'!$C38&lt;TODAY(),'Visitor log'!$L38&lt;&gt;"",'Visitor log'!$M38=""),1,0)</f>
        <v>0</v>
      </c>
      <c r="M34" s="77" t="n">
        <f aca="true">IF(AND('Visitor log'!$D38&lt;&gt;"",ISNUMBER('Visitor log'!$C38),'Visitor log'!$C38&lt;=TODAY()-RetentionDays),1,0)</f>
        <v>0</v>
      </c>
    </row>
    <row r="35" customFormat="false" ht="15" hidden="false" customHeight="false" outlineLevel="0" collapsed="false">
      <c r="A35" s="77" t="str">
        <f aca="false">IF(OR('Visitor log'!$D39="",'Visitor log'!$D39=""),"",'Visitor log'!$D39)</f>
        <v/>
      </c>
      <c r="B35" s="77" t="str">
        <f aca="false">IF(OR('Visitor log'!$D39="",'Visitor log'!$E39=""),"",'Visitor log'!$E39)</f>
        <v/>
      </c>
      <c r="C35" s="77" t="str">
        <f aca="false">IF(OR('Visitor log'!$D39="",'Visitor log'!$I39=""),"",'Visitor log'!$I39)</f>
        <v/>
      </c>
      <c r="D35" s="78" t="str">
        <f aca="false">IF(OR('Visitor log'!$D39="",'Visitor log'!$L39=""),"",'Visitor log'!$L39)</f>
        <v/>
      </c>
      <c r="E35" s="77" t="str">
        <f aca="false">IF(OR('Visitor log'!$D39="",'Visitor log'!$K39=""),"",'Visitor log'!$K39)</f>
        <v/>
      </c>
      <c r="F35" s="77" t="str">
        <f aca="false">IF(OR('Visitor log'!$D39="",'Visitor log'!$H39=""),"",'Visitor log'!$H39)</f>
        <v/>
      </c>
      <c r="G35" s="77" t="n">
        <f aca="false">IF(AND('Visitor log'!$D39&lt;&gt;"",'Visitor log'!$C39=SelectedDate,'Visitor log'!$L39&lt;&gt;"",'Visitor log'!$M39=""),1,0)</f>
        <v>0</v>
      </c>
      <c r="H35" s="77" t="str">
        <f aca="false">IF(G35=1,SUM($G$3:G35),"")</f>
        <v/>
      </c>
      <c r="I35" s="77" t="n">
        <f aca="false">IF(AND('Visitor log'!$D39&lt;&gt;"",'Visitor log'!$C39=SelectedDate,'Visitor log'!$L39=""),1,0)</f>
        <v>0</v>
      </c>
      <c r="J35" s="77" t="n">
        <f aca="false">IF(AND('Visitor log'!$D39&lt;&gt;"",'Visitor log'!$C39=SelectedDate,'Visitor log'!$L39&lt;&gt;""),1,0)</f>
        <v>0</v>
      </c>
      <c r="K35" s="80" t="str">
        <f aca="false">IF(AND('Visitor log'!$L39&lt;&gt;"",'Visitor log'!$M39&lt;&gt;""),'Visitor log'!$M39-'Visitor log'!$L39,"")</f>
        <v/>
      </c>
      <c r="L35" s="77" t="n">
        <f aca="true">IF(AND('Visitor log'!$D39&lt;&gt;"",ISNUMBER('Visitor log'!$C39),'Visitor log'!$C39&lt;TODAY(),'Visitor log'!$L39&lt;&gt;"",'Visitor log'!$M39=""),1,0)</f>
        <v>0</v>
      </c>
      <c r="M35" s="77" t="n">
        <f aca="true">IF(AND('Visitor log'!$D39&lt;&gt;"",ISNUMBER('Visitor log'!$C39),'Visitor log'!$C39&lt;=TODAY()-RetentionDays),1,0)</f>
        <v>0</v>
      </c>
    </row>
    <row r="36" customFormat="false" ht="15" hidden="false" customHeight="false" outlineLevel="0" collapsed="false">
      <c r="A36" s="77" t="str">
        <f aca="false">IF(OR('Visitor log'!$D40="",'Visitor log'!$D40=""),"",'Visitor log'!$D40)</f>
        <v/>
      </c>
      <c r="B36" s="77" t="str">
        <f aca="false">IF(OR('Visitor log'!$D40="",'Visitor log'!$E40=""),"",'Visitor log'!$E40)</f>
        <v/>
      </c>
      <c r="C36" s="77" t="str">
        <f aca="false">IF(OR('Visitor log'!$D40="",'Visitor log'!$I40=""),"",'Visitor log'!$I40)</f>
        <v/>
      </c>
      <c r="D36" s="78" t="str">
        <f aca="false">IF(OR('Visitor log'!$D40="",'Visitor log'!$L40=""),"",'Visitor log'!$L40)</f>
        <v/>
      </c>
      <c r="E36" s="77" t="str">
        <f aca="false">IF(OR('Visitor log'!$D40="",'Visitor log'!$K40=""),"",'Visitor log'!$K40)</f>
        <v/>
      </c>
      <c r="F36" s="77" t="str">
        <f aca="false">IF(OR('Visitor log'!$D40="",'Visitor log'!$H40=""),"",'Visitor log'!$H40)</f>
        <v/>
      </c>
      <c r="G36" s="77" t="n">
        <f aca="false">IF(AND('Visitor log'!$D40&lt;&gt;"",'Visitor log'!$C40=SelectedDate,'Visitor log'!$L40&lt;&gt;"",'Visitor log'!$M40=""),1,0)</f>
        <v>0</v>
      </c>
      <c r="H36" s="77" t="str">
        <f aca="false">IF(G36=1,SUM($G$3:G36),"")</f>
        <v/>
      </c>
      <c r="I36" s="77" t="n">
        <f aca="false">IF(AND('Visitor log'!$D40&lt;&gt;"",'Visitor log'!$C40=SelectedDate,'Visitor log'!$L40=""),1,0)</f>
        <v>0</v>
      </c>
      <c r="J36" s="77" t="n">
        <f aca="false">IF(AND('Visitor log'!$D40&lt;&gt;"",'Visitor log'!$C40=SelectedDate,'Visitor log'!$L40&lt;&gt;""),1,0)</f>
        <v>0</v>
      </c>
      <c r="K36" s="80" t="str">
        <f aca="false">IF(AND('Visitor log'!$L40&lt;&gt;"",'Visitor log'!$M40&lt;&gt;""),'Visitor log'!$M40-'Visitor log'!$L40,"")</f>
        <v/>
      </c>
      <c r="L36" s="77" t="n">
        <f aca="true">IF(AND('Visitor log'!$D40&lt;&gt;"",ISNUMBER('Visitor log'!$C40),'Visitor log'!$C40&lt;TODAY(),'Visitor log'!$L40&lt;&gt;"",'Visitor log'!$M40=""),1,0)</f>
        <v>0</v>
      </c>
      <c r="M36" s="77" t="n">
        <f aca="true">IF(AND('Visitor log'!$D40&lt;&gt;"",ISNUMBER('Visitor log'!$C40),'Visitor log'!$C40&lt;=TODAY()-RetentionDays),1,0)</f>
        <v>0</v>
      </c>
    </row>
    <row r="37" customFormat="false" ht="15" hidden="false" customHeight="false" outlineLevel="0" collapsed="false">
      <c r="A37" s="77" t="str">
        <f aca="false">IF(OR('Visitor log'!$D41="",'Visitor log'!$D41=""),"",'Visitor log'!$D41)</f>
        <v/>
      </c>
      <c r="B37" s="77" t="str">
        <f aca="false">IF(OR('Visitor log'!$D41="",'Visitor log'!$E41=""),"",'Visitor log'!$E41)</f>
        <v/>
      </c>
      <c r="C37" s="77" t="str">
        <f aca="false">IF(OR('Visitor log'!$D41="",'Visitor log'!$I41=""),"",'Visitor log'!$I41)</f>
        <v/>
      </c>
      <c r="D37" s="78" t="str">
        <f aca="false">IF(OR('Visitor log'!$D41="",'Visitor log'!$L41=""),"",'Visitor log'!$L41)</f>
        <v/>
      </c>
      <c r="E37" s="77" t="str">
        <f aca="false">IF(OR('Visitor log'!$D41="",'Visitor log'!$K41=""),"",'Visitor log'!$K41)</f>
        <v/>
      </c>
      <c r="F37" s="77" t="str">
        <f aca="false">IF(OR('Visitor log'!$D41="",'Visitor log'!$H41=""),"",'Visitor log'!$H41)</f>
        <v/>
      </c>
      <c r="G37" s="77" t="n">
        <f aca="false">IF(AND('Visitor log'!$D41&lt;&gt;"",'Visitor log'!$C41=SelectedDate,'Visitor log'!$L41&lt;&gt;"",'Visitor log'!$M41=""),1,0)</f>
        <v>0</v>
      </c>
      <c r="H37" s="77" t="str">
        <f aca="false">IF(G37=1,SUM($G$3:G37),"")</f>
        <v/>
      </c>
      <c r="I37" s="77" t="n">
        <f aca="false">IF(AND('Visitor log'!$D41&lt;&gt;"",'Visitor log'!$C41=SelectedDate,'Visitor log'!$L41=""),1,0)</f>
        <v>0</v>
      </c>
      <c r="J37" s="77" t="n">
        <f aca="false">IF(AND('Visitor log'!$D41&lt;&gt;"",'Visitor log'!$C41=SelectedDate,'Visitor log'!$L41&lt;&gt;""),1,0)</f>
        <v>0</v>
      </c>
      <c r="K37" s="80" t="str">
        <f aca="false">IF(AND('Visitor log'!$L41&lt;&gt;"",'Visitor log'!$M41&lt;&gt;""),'Visitor log'!$M41-'Visitor log'!$L41,"")</f>
        <v/>
      </c>
      <c r="L37" s="77" t="n">
        <f aca="true">IF(AND('Visitor log'!$D41&lt;&gt;"",ISNUMBER('Visitor log'!$C41),'Visitor log'!$C41&lt;TODAY(),'Visitor log'!$L41&lt;&gt;"",'Visitor log'!$M41=""),1,0)</f>
        <v>0</v>
      </c>
      <c r="M37" s="77" t="n">
        <f aca="true">IF(AND('Visitor log'!$D41&lt;&gt;"",ISNUMBER('Visitor log'!$C41),'Visitor log'!$C41&lt;=TODAY()-RetentionDays),1,0)</f>
        <v>0</v>
      </c>
    </row>
    <row r="38" customFormat="false" ht="15" hidden="false" customHeight="false" outlineLevel="0" collapsed="false">
      <c r="A38" s="77" t="str">
        <f aca="false">IF(OR('Visitor log'!$D42="",'Visitor log'!$D42=""),"",'Visitor log'!$D42)</f>
        <v/>
      </c>
      <c r="B38" s="77" t="str">
        <f aca="false">IF(OR('Visitor log'!$D42="",'Visitor log'!$E42=""),"",'Visitor log'!$E42)</f>
        <v/>
      </c>
      <c r="C38" s="77" t="str">
        <f aca="false">IF(OR('Visitor log'!$D42="",'Visitor log'!$I42=""),"",'Visitor log'!$I42)</f>
        <v/>
      </c>
      <c r="D38" s="78" t="str">
        <f aca="false">IF(OR('Visitor log'!$D42="",'Visitor log'!$L42=""),"",'Visitor log'!$L42)</f>
        <v/>
      </c>
      <c r="E38" s="77" t="str">
        <f aca="false">IF(OR('Visitor log'!$D42="",'Visitor log'!$K42=""),"",'Visitor log'!$K42)</f>
        <v/>
      </c>
      <c r="F38" s="77" t="str">
        <f aca="false">IF(OR('Visitor log'!$D42="",'Visitor log'!$H42=""),"",'Visitor log'!$H42)</f>
        <v/>
      </c>
      <c r="G38" s="77" t="n">
        <f aca="false">IF(AND('Visitor log'!$D42&lt;&gt;"",'Visitor log'!$C42=SelectedDate,'Visitor log'!$L42&lt;&gt;"",'Visitor log'!$M42=""),1,0)</f>
        <v>0</v>
      </c>
      <c r="H38" s="77" t="str">
        <f aca="false">IF(G38=1,SUM($G$3:G38),"")</f>
        <v/>
      </c>
      <c r="I38" s="77" t="n">
        <f aca="false">IF(AND('Visitor log'!$D42&lt;&gt;"",'Visitor log'!$C42=SelectedDate,'Visitor log'!$L42=""),1,0)</f>
        <v>0</v>
      </c>
      <c r="J38" s="77" t="n">
        <f aca="false">IF(AND('Visitor log'!$D42&lt;&gt;"",'Visitor log'!$C42=SelectedDate,'Visitor log'!$L42&lt;&gt;""),1,0)</f>
        <v>0</v>
      </c>
      <c r="K38" s="80" t="str">
        <f aca="false">IF(AND('Visitor log'!$L42&lt;&gt;"",'Visitor log'!$M42&lt;&gt;""),'Visitor log'!$M42-'Visitor log'!$L42,"")</f>
        <v/>
      </c>
      <c r="L38" s="77" t="n">
        <f aca="true">IF(AND('Visitor log'!$D42&lt;&gt;"",ISNUMBER('Visitor log'!$C42),'Visitor log'!$C42&lt;TODAY(),'Visitor log'!$L42&lt;&gt;"",'Visitor log'!$M42=""),1,0)</f>
        <v>0</v>
      </c>
      <c r="M38" s="77" t="n">
        <f aca="true">IF(AND('Visitor log'!$D42&lt;&gt;"",ISNUMBER('Visitor log'!$C42),'Visitor log'!$C42&lt;=TODAY()-RetentionDays),1,0)</f>
        <v>0</v>
      </c>
    </row>
    <row r="39" customFormat="false" ht="15" hidden="false" customHeight="false" outlineLevel="0" collapsed="false">
      <c r="A39" s="77" t="str">
        <f aca="false">IF(OR('Visitor log'!$D43="",'Visitor log'!$D43=""),"",'Visitor log'!$D43)</f>
        <v/>
      </c>
      <c r="B39" s="77" t="str">
        <f aca="false">IF(OR('Visitor log'!$D43="",'Visitor log'!$E43=""),"",'Visitor log'!$E43)</f>
        <v/>
      </c>
      <c r="C39" s="77" t="str">
        <f aca="false">IF(OR('Visitor log'!$D43="",'Visitor log'!$I43=""),"",'Visitor log'!$I43)</f>
        <v/>
      </c>
      <c r="D39" s="78" t="str">
        <f aca="false">IF(OR('Visitor log'!$D43="",'Visitor log'!$L43=""),"",'Visitor log'!$L43)</f>
        <v/>
      </c>
      <c r="E39" s="77" t="str">
        <f aca="false">IF(OR('Visitor log'!$D43="",'Visitor log'!$K43=""),"",'Visitor log'!$K43)</f>
        <v/>
      </c>
      <c r="F39" s="77" t="str">
        <f aca="false">IF(OR('Visitor log'!$D43="",'Visitor log'!$H43=""),"",'Visitor log'!$H43)</f>
        <v/>
      </c>
      <c r="G39" s="77" t="n">
        <f aca="false">IF(AND('Visitor log'!$D43&lt;&gt;"",'Visitor log'!$C43=SelectedDate,'Visitor log'!$L43&lt;&gt;"",'Visitor log'!$M43=""),1,0)</f>
        <v>0</v>
      </c>
      <c r="H39" s="77" t="str">
        <f aca="false">IF(G39=1,SUM($G$3:G39),"")</f>
        <v/>
      </c>
      <c r="I39" s="77" t="n">
        <f aca="false">IF(AND('Visitor log'!$D43&lt;&gt;"",'Visitor log'!$C43=SelectedDate,'Visitor log'!$L43=""),1,0)</f>
        <v>0</v>
      </c>
      <c r="J39" s="77" t="n">
        <f aca="false">IF(AND('Visitor log'!$D43&lt;&gt;"",'Visitor log'!$C43=SelectedDate,'Visitor log'!$L43&lt;&gt;""),1,0)</f>
        <v>0</v>
      </c>
      <c r="K39" s="80" t="str">
        <f aca="false">IF(AND('Visitor log'!$L43&lt;&gt;"",'Visitor log'!$M43&lt;&gt;""),'Visitor log'!$M43-'Visitor log'!$L43,"")</f>
        <v/>
      </c>
      <c r="L39" s="77" t="n">
        <f aca="true">IF(AND('Visitor log'!$D43&lt;&gt;"",ISNUMBER('Visitor log'!$C43),'Visitor log'!$C43&lt;TODAY(),'Visitor log'!$L43&lt;&gt;"",'Visitor log'!$M43=""),1,0)</f>
        <v>0</v>
      </c>
      <c r="M39" s="77" t="n">
        <f aca="true">IF(AND('Visitor log'!$D43&lt;&gt;"",ISNUMBER('Visitor log'!$C43),'Visitor log'!$C43&lt;=TODAY()-RetentionDays),1,0)</f>
        <v>0</v>
      </c>
    </row>
    <row r="40" customFormat="false" ht="15" hidden="false" customHeight="false" outlineLevel="0" collapsed="false">
      <c r="A40" s="77" t="str">
        <f aca="false">IF(OR('Visitor log'!$D44="",'Visitor log'!$D44=""),"",'Visitor log'!$D44)</f>
        <v/>
      </c>
      <c r="B40" s="77" t="str">
        <f aca="false">IF(OR('Visitor log'!$D44="",'Visitor log'!$E44=""),"",'Visitor log'!$E44)</f>
        <v/>
      </c>
      <c r="C40" s="77" t="str">
        <f aca="false">IF(OR('Visitor log'!$D44="",'Visitor log'!$I44=""),"",'Visitor log'!$I44)</f>
        <v/>
      </c>
      <c r="D40" s="78" t="str">
        <f aca="false">IF(OR('Visitor log'!$D44="",'Visitor log'!$L44=""),"",'Visitor log'!$L44)</f>
        <v/>
      </c>
      <c r="E40" s="77" t="str">
        <f aca="false">IF(OR('Visitor log'!$D44="",'Visitor log'!$K44=""),"",'Visitor log'!$K44)</f>
        <v/>
      </c>
      <c r="F40" s="77" t="str">
        <f aca="false">IF(OR('Visitor log'!$D44="",'Visitor log'!$H44=""),"",'Visitor log'!$H44)</f>
        <v/>
      </c>
      <c r="G40" s="77" t="n">
        <f aca="false">IF(AND('Visitor log'!$D44&lt;&gt;"",'Visitor log'!$C44=SelectedDate,'Visitor log'!$L44&lt;&gt;"",'Visitor log'!$M44=""),1,0)</f>
        <v>0</v>
      </c>
      <c r="H40" s="77" t="str">
        <f aca="false">IF(G40=1,SUM($G$3:G40),"")</f>
        <v/>
      </c>
      <c r="I40" s="77" t="n">
        <f aca="false">IF(AND('Visitor log'!$D44&lt;&gt;"",'Visitor log'!$C44=SelectedDate,'Visitor log'!$L44=""),1,0)</f>
        <v>0</v>
      </c>
      <c r="J40" s="77" t="n">
        <f aca="false">IF(AND('Visitor log'!$D44&lt;&gt;"",'Visitor log'!$C44=SelectedDate,'Visitor log'!$L44&lt;&gt;""),1,0)</f>
        <v>0</v>
      </c>
      <c r="K40" s="80" t="str">
        <f aca="false">IF(AND('Visitor log'!$L44&lt;&gt;"",'Visitor log'!$M44&lt;&gt;""),'Visitor log'!$M44-'Visitor log'!$L44,"")</f>
        <v/>
      </c>
      <c r="L40" s="77" t="n">
        <f aca="true">IF(AND('Visitor log'!$D44&lt;&gt;"",ISNUMBER('Visitor log'!$C44),'Visitor log'!$C44&lt;TODAY(),'Visitor log'!$L44&lt;&gt;"",'Visitor log'!$M44=""),1,0)</f>
        <v>0</v>
      </c>
      <c r="M40" s="77" t="n">
        <f aca="true">IF(AND('Visitor log'!$D44&lt;&gt;"",ISNUMBER('Visitor log'!$C44),'Visitor log'!$C44&lt;=TODAY()-RetentionDays),1,0)</f>
        <v>0</v>
      </c>
    </row>
    <row r="41" customFormat="false" ht="15" hidden="false" customHeight="false" outlineLevel="0" collapsed="false">
      <c r="A41" s="77" t="str">
        <f aca="false">IF(OR('Visitor log'!$D45="",'Visitor log'!$D45=""),"",'Visitor log'!$D45)</f>
        <v/>
      </c>
      <c r="B41" s="77" t="str">
        <f aca="false">IF(OR('Visitor log'!$D45="",'Visitor log'!$E45=""),"",'Visitor log'!$E45)</f>
        <v/>
      </c>
      <c r="C41" s="77" t="str">
        <f aca="false">IF(OR('Visitor log'!$D45="",'Visitor log'!$I45=""),"",'Visitor log'!$I45)</f>
        <v/>
      </c>
      <c r="D41" s="78" t="str">
        <f aca="false">IF(OR('Visitor log'!$D45="",'Visitor log'!$L45=""),"",'Visitor log'!$L45)</f>
        <v/>
      </c>
      <c r="E41" s="77" t="str">
        <f aca="false">IF(OR('Visitor log'!$D45="",'Visitor log'!$K45=""),"",'Visitor log'!$K45)</f>
        <v/>
      </c>
      <c r="F41" s="77" t="str">
        <f aca="false">IF(OR('Visitor log'!$D45="",'Visitor log'!$H45=""),"",'Visitor log'!$H45)</f>
        <v/>
      </c>
      <c r="G41" s="77" t="n">
        <f aca="false">IF(AND('Visitor log'!$D45&lt;&gt;"",'Visitor log'!$C45=SelectedDate,'Visitor log'!$L45&lt;&gt;"",'Visitor log'!$M45=""),1,0)</f>
        <v>0</v>
      </c>
      <c r="H41" s="77" t="str">
        <f aca="false">IF(G41=1,SUM($G$3:G41),"")</f>
        <v/>
      </c>
      <c r="I41" s="77" t="n">
        <f aca="false">IF(AND('Visitor log'!$D45&lt;&gt;"",'Visitor log'!$C45=SelectedDate,'Visitor log'!$L45=""),1,0)</f>
        <v>0</v>
      </c>
      <c r="J41" s="77" t="n">
        <f aca="false">IF(AND('Visitor log'!$D45&lt;&gt;"",'Visitor log'!$C45=SelectedDate,'Visitor log'!$L45&lt;&gt;""),1,0)</f>
        <v>0</v>
      </c>
      <c r="K41" s="80" t="str">
        <f aca="false">IF(AND('Visitor log'!$L45&lt;&gt;"",'Visitor log'!$M45&lt;&gt;""),'Visitor log'!$M45-'Visitor log'!$L45,"")</f>
        <v/>
      </c>
      <c r="L41" s="77" t="n">
        <f aca="true">IF(AND('Visitor log'!$D45&lt;&gt;"",ISNUMBER('Visitor log'!$C45),'Visitor log'!$C45&lt;TODAY(),'Visitor log'!$L45&lt;&gt;"",'Visitor log'!$M45=""),1,0)</f>
        <v>0</v>
      </c>
      <c r="M41" s="77" t="n">
        <f aca="true">IF(AND('Visitor log'!$D45&lt;&gt;"",ISNUMBER('Visitor log'!$C45),'Visitor log'!$C45&lt;=TODAY()-RetentionDays),1,0)</f>
        <v>0</v>
      </c>
    </row>
    <row r="42" customFormat="false" ht="15" hidden="false" customHeight="false" outlineLevel="0" collapsed="false">
      <c r="A42" s="77" t="str">
        <f aca="false">IF(OR('Visitor log'!$D46="",'Visitor log'!$D46=""),"",'Visitor log'!$D46)</f>
        <v/>
      </c>
      <c r="B42" s="77" t="str">
        <f aca="false">IF(OR('Visitor log'!$D46="",'Visitor log'!$E46=""),"",'Visitor log'!$E46)</f>
        <v/>
      </c>
      <c r="C42" s="77" t="str">
        <f aca="false">IF(OR('Visitor log'!$D46="",'Visitor log'!$I46=""),"",'Visitor log'!$I46)</f>
        <v/>
      </c>
      <c r="D42" s="78" t="str">
        <f aca="false">IF(OR('Visitor log'!$D46="",'Visitor log'!$L46=""),"",'Visitor log'!$L46)</f>
        <v/>
      </c>
      <c r="E42" s="77" t="str">
        <f aca="false">IF(OR('Visitor log'!$D46="",'Visitor log'!$K46=""),"",'Visitor log'!$K46)</f>
        <v/>
      </c>
      <c r="F42" s="77" t="str">
        <f aca="false">IF(OR('Visitor log'!$D46="",'Visitor log'!$H46=""),"",'Visitor log'!$H46)</f>
        <v/>
      </c>
      <c r="G42" s="77" t="n">
        <f aca="false">IF(AND('Visitor log'!$D46&lt;&gt;"",'Visitor log'!$C46=SelectedDate,'Visitor log'!$L46&lt;&gt;"",'Visitor log'!$M46=""),1,0)</f>
        <v>0</v>
      </c>
      <c r="H42" s="77" t="str">
        <f aca="false">IF(G42=1,SUM($G$3:G42),"")</f>
        <v/>
      </c>
      <c r="I42" s="77" t="n">
        <f aca="false">IF(AND('Visitor log'!$D46&lt;&gt;"",'Visitor log'!$C46=SelectedDate,'Visitor log'!$L46=""),1,0)</f>
        <v>0</v>
      </c>
      <c r="J42" s="77" t="n">
        <f aca="false">IF(AND('Visitor log'!$D46&lt;&gt;"",'Visitor log'!$C46=SelectedDate,'Visitor log'!$L46&lt;&gt;""),1,0)</f>
        <v>0</v>
      </c>
      <c r="K42" s="80" t="str">
        <f aca="false">IF(AND('Visitor log'!$L46&lt;&gt;"",'Visitor log'!$M46&lt;&gt;""),'Visitor log'!$M46-'Visitor log'!$L46,"")</f>
        <v/>
      </c>
      <c r="L42" s="77" t="n">
        <f aca="true">IF(AND('Visitor log'!$D46&lt;&gt;"",ISNUMBER('Visitor log'!$C46),'Visitor log'!$C46&lt;TODAY(),'Visitor log'!$L46&lt;&gt;"",'Visitor log'!$M46=""),1,0)</f>
        <v>0</v>
      </c>
      <c r="M42" s="77" t="n">
        <f aca="true">IF(AND('Visitor log'!$D46&lt;&gt;"",ISNUMBER('Visitor log'!$C46),'Visitor log'!$C46&lt;=TODAY()-RetentionDays),1,0)</f>
        <v>0</v>
      </c>
    </row>
    <row r="43" customFormat="false" ht="15" hidden="false" customHeight="false" outlineLevel="0" collapsed="false">
      <c r="A43" s="77" t="str">
        <f aca="false">IF(OR('Visitor log'!$D47="",'Visitor log'!$D47=""),"",'Visitor log'!$D47)</f>
        <v/>
      </c>
      <c r="B43" s="77" t="str">
        <f aca="false">IF(OR('Visitor log'!$D47="",'Visitor log'!$E47=""),"",'Visitor log'!$E47)</f>
        <v/>
      </c>
      <c r="C43" s="77" t="str">
        <f aca="false">IF(OR('Visitor log'!$D47="",'Visitor log'!$I47=""),"",'Visitor log'!$I47)</f>
        <v/>
      </c>
      <c r="D43" s="78" t="str">
        <f aca="false">IF(OR('Visitor log'!$D47="",'Visitor log'!$L47=""),"",'Visitor log'!$L47)</f>
        <v/>
      </c>
      <c r="E43" s="77" t="str">
        <f aca="false">IF(OR('Visitor log'!$D47="",'Visitor log'!$K47=""),"",'Visitor log'!$K47)</f>
        <v/>
      </c>
      <c r="F43" s="77" t="str">
        <f aca="false">IF(OR('Visitor log'!$D47="",'Visitor log'!$H47=""),"",'Visitor log'!$H47)</f>
        <v/>
      </c>
      <c r="G43" s="77" t="n">
        <f aca="false">IF(AND('Visitor log'!$D47&lt;&gt;"",'Visitor log'!$C47=SelectedDate,'Visitor log'!$L47&lt;&gt;"",'Visitor log'!$M47=""),1,0)</f>
        <v>0</v>
      </c>
      <c r="H43" s="77" t="str">
        <f aca="false">IF(G43=1,SUM($G$3:G43),"")</f>
        <v/>
      </c>
      <c r="I43" s="77" t="n">
        <f aca="false">IF(AND('Visitor log'!$D47&lt;&gt;"",'Visitor log'!$C47=SelectedDate,'Visitor log'!$L47=""),1,0)</f>
        <v>0</v>
      </c>
      <c r="J43" s="77" t="n">
        <f aca="false">IF(AND('Visitor log'!$D47&lt;&gt;"",'Visitor log'!$C47=SelectedDate,'Visitor log'!$L47&lt;&gt;""),1,0)</f>
        <v>0</v>
      </c>
      <c r="K43" s="80" t="str">
        <f aca="false">IF(AND('Visitor log'!$L47&lt;&gt;"",'Visitor log'!$M47&lt;&gt;""),'Visitor log'!$M47-'Visitor log'!$L47,"")</f>
        <v/>
      </c>
      <c r="L43" s="77" t="n">
        <f aca="true">IF(AND('Visitor log'!$D47&lt;&gt;"",ISNUMBER('Visitor log'!$C47),'Visitor log'!$C47&lt;TODAY(),'Visitor log'!$L47&lt;&gt;"",'Visitor log'!$M47=""),1,0)</f>
        <v>0</v>
      </c>
      <c r="M43" s="77" t="n">
        <f aca="true">IF(AND('Visitor log'!$D47&lt;&gt;"",ISNUMBER('Visitor log'!$C47),'Visitor log'!$C47&lt;=TODAY()-RetentionDays),1,0)</f>
        <v>0</v>
      </c>
    </row>
    <row r="44" customFormat="false" ht="15" hidden="false" customHeight="false" outlineLevel="0" collapsed="false">
      <c r="A44" s="77" t="str">
        <f aca="false">IF(OR('Visitor log'!$D48="",'Visitor log'!$D48=""),"",'Visitor log'!$D48)</f>
        <v/>
      </c>
      <c r="B44" s="77" t="str">
        <f aca="false">IF(OR('Visitor log'!$D48="",'Visitor log'!$E48=""),"",'Visitor log'!$E48)</f>
        <v/>
      </c>
      <c r="C44" s="77" t="str">
        <f aca="false">IF(OR('Visitor log'!$D48="",'Visitor log'!$I48=""),"",'Visitor log'!$I48)</f>
        <v/>
      </c>
      <c r="D44" s="78" t="str">
        <f aca="false">IF(OR('Visitor log'!$D48="",'Visitor log'!$L48=""),"",'Visitor log'!$L48)</f>
        <v/>
      </c>
      <c r="E44" s="77" t="str">
        <f aca="false">IF(OR('Visitor log'!$D48="",'Visitor log'!$K48=""),"",'Visitor log'!$K48)</f>
        <v/>
      </c>
      <c r="F44" s="77" t="str">
        <f aca="false">IF(OR('Visitor log'!$D48="",'Visitor log'!$H48=""),"",'Visitor log'!$H48)</f>
        <v/>
      </c>
      <c r="G44" s="77" t="n">
        <f aca="false">IF(AND('Visitor log'!$D48&lt;&gt;"",'Visitor log'!$C48=SelectedDate,'Visitor log'!$L48&lt;&gt;"",'Visitor log'!$M48=""),1,0)</f>
        <v>0</v>
      </c>
      <c r="H44" s="77" t="str">
        <f aca="false">IF(G44=1,SUM($G$3:G44),"")</f>
        <v/>
      </c>
      <c r="I44" s="77" t="n">
        <f aca="false">IF(AND('Visitor log'!$D48&lt;&gt;"",'Visitor log'!$C48=SelectedDate,'Visitor log'!$L48=""),1,0)</f>
        <v>0</v>
      </c>
      <c r="J44" s="77" t="n">
        <f aca="false">IF(AND('Visitor log'!$D48&lt;&gt;"",'Visitor log'!$C48=SelectedDate,'Visitor log'!$L48&lt;&gt;""),1,0)</f>
        <v>0</v>
      </c>
      <c r="K44" s="80" t="str">
        <f aca="false">IF(AND('Visitor log'!$L48&lt;&gt;"",'Visitor log'!$M48&lt;&gt;""),'Visitor log'!$M48-'Visitor log'!$L48,"")</f>
        <v/>
      </c>
      <c r="L44" s="77" t="n">
        <f aca="true">IF(AND('Visitor log'!$D48&lt;&gt;"",ISNUMBER('Visitor log'!$C48),'Visitor log'!$C48&lt;TODAY(),'Visitor log'!$L48&lt;&gt;"",'Visitor log'!$M48=""),1,0)</f>
        <v>0</v>
      </c>
      <c r="M44" s="77" t="n">
        <f aca="true">IF(AND('Visitor log'!$D48&lt;&gt;"",ISNUMBER('Visitor log'!$C48),'Visitor log'!$C48&lt;=TODAY()-RetentionDays),1,0)</f>
        <v>0</v>
      </c>
    </row>
    <row r="45" customFormat="false" ht="15" hidden="false" customHeight="false" outlineLevel="0" collapsed="false">
      <c r="A45" s="77" t="str">
        <f aca="false">IF(OR('Visitor log'!$D49="",'Visitor log'!$D49=""),"",'Visitor log'!$D49)</f>
        <v/>
      </c>
      <c r="B45" s="77" t="str">
        <f aca="false">IF(OR('Visitor log'!$D49="",'Visitor log'!$E49=""),"",'Visitor log'!$E49)</f>
        <v/>
      </c>
      <c r="C45" s="77" t="str">
        <f aca="false">IF(OR('Visitor log'!$D49="",'Visitor log'!$I49=""),"",'Visitor log'!$I49)</f>
        <v/>
      </c>
      <c r="D45" s="78" t="str">
        <f aca="false">IF(OR('Visitor log'!$D49="",'Visitor log'!$L49=""),"",'Visitor log'!$L49)</f>
        <v/>
      </c>
      <c r="E45" s="77" t="str">
        <f aca="false">IF(OR('Visitor log'!$D49="",'Visitor log'!$K49=""),"",'Visitor log'!$K49)</f>
        <v/>
      </c>
      <c r="F45" s="77" t="str">
        <f aca="false">IF(OR('Visitor log'!$D49="",'Visitor log'!$H49=""),"",'Visitor log'!$H49)</f>
        <v/>
      </c>
      <c r="G45" s="77" t="n">
        <f aca="false">IF(AND('Visitor log'!$D49&lt;&gt;"",'Visitor log'!$C49=SelectedDate,'Visitor log'!$L49&lt;&gt;"",'Visitor log'!$M49=""),1,0)</f>
        <v>0</v>
      </c>
      <c r="H45" s="77" t="str">
        <f aca="false">IF(G45=1,SUM($G$3:G45),"")</f>
        <v/>
      </c>
      <c r="I45" s="77" t="n">
        <f aca="false">IF(AND('Visitor log'!$D49&lt;&gt;"",'Visitor log'!$C49=SelectedDate,'Visitor log'!$L49=""),1,0)</f>
        <v>0</v>
      </c>
      <c r="J45" s="77" t="n">
        <f aca="false">IF(AND('Visitor log'!$D49&lt;&gt;"",'Visitor log'!$C49=SelectedDate,'Visitor log'!$L49&lt;&gt;""),1,0)</f>
        <v>0</v>
      </c>
      <c r="K45" s="80" t="str">
        <f aca="false">IF(AND('Visitor log'!$L49&lt;&gt;"",'Visitor log'!$M49&lt;&gt;""),'Visitor log'!$M49-'Visitor log'!$L49,"")</f>
        <v/>
      </c>
      <c r="L45" s="77" t="n">
        <f aca="true">IF(AND('Visitor log'!$D49&lt;&gt;"",ISNUMBER('Visitor log'!$C49),'Visitor log'!$C49&lt;TODAY(),'Visitor log'!$L49&lt;&gt;"",'Visitor log'!$M49=""),1,0)</f>
        <v>0</v>
      </c>
      <c r="M45" s="77" t="n">
        <f aca="true">IF(AND('Visitor log'!$D49&lt;&gt;"",ISNUMBER('Visitor log'!$C49),'Visitor log'!$C49&lt;=TODAY()-RetentionDays),1,0)</f>
        <v>0</v>
      </c>
    </row>
    <row r="46" customFormat="false" ht="15" hidden="false" customHeight="false" outlineLevel="0" collapsed="false">
      <c r="A46" s="77" t="str">
        <f aca="false">IF(OR('Visitor log'!$D50="",'Visitor log'!$D50=""),"",'Visitor log'!$D50)</f>
        <v/>
      </c>
      <c r="B46" s="77" t="str">
        <f aca="false">IF(OR('Visitor log'!$D50="",'Visitor log'!$E50=""),"",'Visitor log'!$E50)</f>
        <v/>
      </c>
      <c r="C46" s="77" t="str">
        <f aca="false">IF(OR('Visitor log'!$D50="",'Visitor log'!$I50=""),"",'Visitor log'!$I50)</f>
        <v/>
      </c>
      <c r="D46" s="78" t="str">
        <f aca="false">IF(OR('Visitor log'!$D50="",'Visitor log'!$L50=""),"",'Visitor log'!$L50)</f>
        <v/>
      </c>
      <c r="E46" s="77" t="str">
        <f aca="false">IF(OR('Visitor log'!$D50="",'Visitor log'!$K50=""),"",'Visitor log'!$K50)</f>
        <v/>
      </c>
      <c r="F46" s="77" t="str">
        <f aca="false">IF(OR('Visitor log'!$D50="",'Visitor log'!$H50=""),"",'Visitor log'!$H50)</f>
        <v/>
      </c>
      <c r="G46" s="77" t="n">
        <f aca="false">IF(AND('Visitor log'!$D50&lt;&gt;"",'Visitor log'!$C50=SelectedDate,'Visitor log'!$L50&lt;&gt;"",'Visitor log'!$M50=""),1,0)</f>
        <v>0</v>
      </c>
      <c r="H46" s="77" t="str">
        <f aca="false">IF(G46=1,SUM($G$3:G46),"")</f>
        <v/>
      </c>
      <c r="I46" s="77" t="n">
        <f aca="false">IF(AND('Visitor log'!$D50&lt;&gt;"",'Visitor log'!$C50=SelectedDate,'Visitor log'!$L50=""),1,0)</f>
        <v>0</v>
      </c>
      <c r="J46" s="77" t="n">
        <f aca="false">IF(AND('Visitor log'!$D50&lt;&gt;"",'Visitor log'!$C50=SelectedDate,'Visitor log'!$L50&lt;&gt;""),1,0)</f>
        <v>0</v>
      </c>
      <c r="K46" s="80" t="str">
        <f aca="false">IF(AND('Visitor log'!$L50&lt;&gt;"",'Visitor log'!$M50&lt;&gt;""),'Visitor log'!$M50-'Visitor log'!$L50,"")</f>
        <v/>
      </c>
      <c r="L46" s="77" t="n">
        <f aca="true">IF(AND('Visitor log'!$D50&lt;&gt;"",ISNUMBER('Visitor log'!$C50),'Visitor log'!$C50&lt;TODAY(),'Visitor log'!$L50&lt;&gt;"",'Visitor log'!$M50=""),1,0)</f>
        <v>0</v>
      </c>
      <c r="M46" s="77" t="n">
        <f aca="true">IF(AND('Visitor log'!$D50&lt;&gt;"",ISNUMBER('Visitor log'!$C50),'Visitor log'!$C50&lt;=TODAY()-RetentionDays),1,0)</f>
        <v>0</v>
      </c>
    </row>
    <row r="47" customFormat="false" ht="15" hidden="false" customHeight="false" outlineLevel="0" collapsed="false">
      <c r="A47" s="77" t="str">
        <f aca="false">IF(OR('Visitor log'!$D51="",'Visitor log'!$D51=""),"",'Visitor log'!$D51)</f>
        <v/>
      </c>
      <c r="B47" s="77" t="str">
        <f aca="false">IF(OR('Visitor log'!$D51="",'Visitor log'!$E51=""),"",'Visitor log'!$E51)</f>
        <v/>
      </c>
      <c r="C47" s="77" t="str">
        <f aca="false">IF(OR('Visitor log'!$D51="",'Visitor log'!$I51=""),"",'Visitor log'!$I51)</f>
        <v/>
      </c>
      <c r="D47" s="78" t="str">
        <f aca="false">IF(OR('Visitor log'!$D51="",'Visitor log'!$L51=""),"",'Visitor log'!$L51)</f>
        <v/>
      </c>
      <c r="E47" s="77" t="str">
        <f aca="false">IF(OR('Visitor log'!$D51="",'Visitor log'!$K51=""),"",'Visitor log'!$K51)</f>
        <v/>
      </c>
      <c r="F47" s="77" t="str">
        <f aca="false">IF(OR('Visitor log'!$D51="",'Visitor log'!$H51=""),"",'Visitor log'!$H51)</f>
        <v/>
      </c>
      <c r="G47" s="77" t="n">
        <f aca="false">IF(AND('Visitor log'!$D51&lt;&gt;"",'Visitor log'!$C51=SelectedDate,'Visitor log'!$L51&lt;&gt;"",'Visitor log'!$M51=""),1,0)</f>
        <v>0</v>
      </c>
      <c r="H47" s="77" t="str">
        <f aca="false">IF(G47=1,SUM($G$3:G47),"")</f>
        <v/>
      </c>
      <c r="I47" s="77" t="n">
        <f aca="false">IF(AND('Visitor log'!$D51&lt;&gt;"",'Visitor log'!$C51=SelectedDate,'Visitor log'!$L51=""),1,0)</f>
        <v>0</v>
      </c>
      <c r="J47" s="77" t="n">
        <f aca="false">IF(AND('Visitor log'!$D51&lt;&gt;"",'Visitor log'!$C51=SelectedDate,'Visitor log'!$L51&lt;&gt;""),1,0)</f>
        <v>0</v>
      </c>
      <c r="K47" s="80" t="str">
        <f aca="false">IF(AND('Visitor log'!$L51&lt;&gt;"",'Visitor log'!$M51&lt;&gt;""),'Visitor log'!$M51-'Visitor log'!$L51,"")</f>
        <v/>
      </c>
      <c r="L47" s="77" t="n">
        <f aca="true">IF(AND('Visitor log'!$D51&lt;&gt;"",ISNUMBER('Visitor log'!$C51),'Visitor log'!$C51&lt;TODAY(),'Visitor log'!$L51&lt;&gt;"",'Visitor log'!$M51=""),1,0)</f>
        <v>0</v>
      </c>
      <c r="M47" s="77" t="n">
        <f aca="true">IF(AND('Visitor log'!$D51&lt;&gt;"",ISNUMBER('Visitor log'!$C51),'Visitor log'!$C51&lt;=TODAY()-RetentionDays),1,0)</f>
        <v>0</v>
      </c>
    </row>
    <row r="48" customFormat="false" ht="15" hidden="false" customHeight="false" outlineLevel="0" collapsed="false">
      <c r="A48" s="77" t="str">
        <f aca="false">IF(OR('Visitor log'!$D52="",'Visitor log'!$D52=""),"",'Visitor log'!$D52)</f>
        <v/>
      </c>
      <c r="B48" s="77" t="str">
        <f aca="false">IF(OR('Visitor log'!$D52="",'Visitor log'!$E52=""),"",'Visitor log'!$E52)</f>
        <v/>
      </c>
      <c r="C48" s="77" t="str">
        <f aca="false">IF(OR('Visitor log'!$D52="",'Visitor log'!$I52=""),"",'Visitor log'!$I52)</f>
        <v/>
      </c>
      <c r="D48" s="78" t="str">
        <f aca="false">IF(OR('Visitor log'!$D52="",'Visitor log'!$L52=""),"",'Visitor log'!$L52)</f>
        <v/>
      </c>
      <c r="E48" s="77" t="str">
        <f aca="false">IF(OR('Visitor log'!$D52="",'Visitor log'!$K52=""),"",'Visitor log'!$K52)</f>
        <v/>
      </c>
      <c r="F48" s="77" t="str">
        <f aca="false">IF(OR('Visitor log'!$D52="",'Visitor log'!$H52=""),"",'Visitor log'!$H52)</f>
        <v/>
      </c>
      <c r="G48" s="77" t="n">
        <f aca="false">IF(AND('Visitor log'!$D52&lt;&gt;"",'Visitor log'!$C52=SelectedDate,'Visitor log'!$L52&lt;&gt;"",'Visitor log'!$M52=""),1,0)</f>
        <v>0</v>
      </c>
      <c r="H48" s="77" t="str">
        <f aca="false">IF(G48=1,SUM($G$3:G48),"")</f>
        <v/>
      </c>
      <c r="I48" s="77" t="n">
        <f aca="false">IF(AND('Visitor log'!$D52&lt;&gt;"",'Visitor log'!$C52=SelectedDate,'Visitor log'!$L52=""),1,0)</f>
        <v>0</v>
      </c>
      <c r="J48" s="77" t="n">
        <f aca="false">IF(AND('Visitor log'!$D52&lt;&gt;"",'Visitor log'!$C52=SelectedDate,'Visitor log'!$L52&lt;&gt;""),1,0)</f>
        <v>0</v>
      </c>
      <c r="K48" s="80" t="str">
        <f aca="false">IF(AND('Visitor log'!$L52&lt;&gt;"",'Visitor log'!$M52&lt;&gt;""),'Visitor log'!$M52-'Visitor log'!$L52,"")</f>
        <v/>
      </c>
      <c r="L48" s="77" t="n">
        <f aca="true">IF(AND('Visitor log'!$D52&lt;&gt;"",ISNUMBER('Visitor log'!$C52),'Visitor log'!$C52&lt;TODAY(),'Visitor log'!$L52&lt;&gt;"",'Visitor log'!$M52=""),1,0)</f>
        <v>0</v>
      </c>
      <c r="M48" s="77" t="n">
        <f aca="true">IF(AND('Visitor log'!$D52&lt;&gt;"",ISNUMBER('Visitor log'!$C52),'Visitor log'!$C52&lt;=TODAY()-RetentionDays),1,0)</f>
        <v>0</v>
      </c>
    </row>
    <row r="49" customFormat="false" ht="15" hidden="false" customHeight="false" outlineLevel="0" collapsed="false">
      <c r="A49" s="77" t="str">
        <f aca="false">IF(OR('Visitor log'!$D53="",'Visitor log'!$D53=""),"",'Visitor log'!$D53)</f>
        <v/>
      </c>
      <c r="B49" s="77" t="str">
        <f aca="false">IF(OR('Visitor log'!$D53="",'Visitor log'!$E53=""),"",'Visitor log'!$E53)</f>
        <v/>
      </c>
      <c r="C49" s="77" t="str">
        <f aca="false">IF(OR('Visitor log'!$D53="",'Visitor log'!$I53=""),"",'Visitor log'!$I53)</f>
        <v/>
      </c>
      <c r="D49" s="78" t="str">
        <f aca="false">IF(OR('Visitor log'!$D53="",'Visitor log'!$L53=""),"",'Visitor log'!$L53)</f>
        <v/>
      </c>
      <c r="E49" s="77" t="str">
        <f aca="false">IF(OR('Visitor log'!$D53="",'Visitor log'!$K53=""),"",'Visitor log'!$K53)</f>
        <v/>
      </c>
      <c r="F49" s="77" t="str">
        <f aca="false">IF(OR('Visitor log'!$D53="",'Visitor log'!$H53=""),"",'Visitor log'!$H53)</f>
        <v/>
      </c>
      <c r="G49" s="77" t="n">
        <f aca="false">IF(AND('Visitor log'!$D53&lt;&gt;"",'Visitor log'!$C53=SelectedDate,'Visitor log'!$L53&lt;&gt;"",'Visitor log'!$M53=""),1,0)</f>
        <v>0</v>
      </c>
      <c r="H49" s="77" t="str">
        <f aca="false">IF(G49=1,SUM($G$3:G49),"")</f>
        <v/>
      </c>
      <c r="I49" s="77" t="n">
        <f aca="false">IF(AND('Visitor log'!$D53&lt;&gt;"",'Visitor log'!$C53=SelectedDate,'Visitor log'!$L53=""),1,0)</f>
        <v>0</v>
      </c>
      <c r="J49" s="77" t="n">
        <f aca="false">IF(AND('Visitor log'!$D53&lt;&gt;"",'Visitor log'!$C53=SelectedDate,'Visitor log'!$L53&lt;&gt;""),1,0)</f>
        <v>0</v>
      </c>
      <c r="K49" s="80" t="str">
        <f aca="false">IF(AND('Visitor log'!$L53&lt;&gt;"",'Visitor log'!$M53&lt;&gt;""),'Visitor log'!$M53-'Visitor log'!$L53,"")</f>
        <v/>
      </c>
      <c r="L49" s="77" t="n">
        <f aca="true">IF(AND('Visitor log'!$D53&lt;&gt;"",ISNUMBER('Visitor log'!$C53),'Visitor log'!$C53&lt;TODAY(),'Visitor log'!$L53&lt;&gt;"",'Visitor log'!$M53=""),1,0)</f>
        <v>0</v>
      </c>
      <c r="M49" s="77" t="n">
        <f aca="true">IF(AND('Visitor log'!$D53&lt;&gt;"",ISNUMBER('Visitor log'!$C53),'Visitor log'!$C53&lt;=TODAY()-RetentionDays),1,0)</f>
        <v>0</v>
      </c>
    </row>
    <row r="50" customFormat="false" ht="15" hidden="false" customHeight="false" outlineLevel="0" collapsed="false">
      <c r="A50" s="77" t="str">
        <f aca="false">IF(OR('Visitor log'!$D54="",'Visitor log'!$D54=""),"",'Visitor log'!$D54)</f>
        <v/>
      </c>
      <c r="B50" s="77" t="str">
        <f aca="false">IF(OR('Visitor log'!$D54="",'Visitor log'!$E54=""),"",'Visitor log'!$E54)</f>
        <v/>
      </c>
      <c r="C50" s="77" t="str">
        <f aca="false">IF(OR('Visitor log'!$D54="",'Visitor log'!$I54=""),"",'Visitor log'!$I54)</f>
        <v/>
      </c>
      <c r="D50" s="78" t="str">
        <f aca="false">IF(OR('Visitor log'!$D54="",'Visitor log'!$L54=""),"",'Visitor log'!$L54)</f>
        <v/>
      </c>
      <c r="E50" s="77" t="str">
        <f aca="false">IF(OR('Visitor log'!$D54="",'Visitor log'!$K54=""),"",'Visitor log'!$K54)</f>
        <v/>
      </c>
      <c r="F50" s="77" t="str">
        <f aca="false">IF(OR('Visitor log'!$D54="",'Visitor log'!$H54=""),"",'Visitor log'!$H54)</f>
        <v/>
      </c>
      <c r="G50" s="77" t="n">
        <f aca="false">IF(AND('Visitor log'!$D54&lt;&gt;"",'Visitor log'!$C54=SelectedDate,'Visitor log'!$L54&lt;&gt;"",'Visitor log'!$M54=""),1,0)</f>
        <v>0</v>
      </c>
      <c r="H50" s="77" t="str">
        <f aca="false">IF(G50=1,SUM($G$3:G50),"")</f>
        <v/>
      </c>
      <c r="I50" s="77" t="n">
        <f aca="false">IF(AND('Visitor log'!$D54&lt;&gt;"",'Visitor log'!$C54=SelectedDate,'Visitor log'!$L54=""),1,0)</f>
        <v>0</v>
      </c>
      <c r="J50" s="77" t="n">
        <f aca="false">IF(AND('Visitor log'!$D54&lt;&gt;"",'Visitor log'!$C54=SelectedDate,'Visitor log'!$L54&lt;&gt;""),1,0)</f>
        <v>0</v>
      </c>
      <c r="K50" s="80" t="str">
        <f aca="false">IF(AND('Visitor log'!$L54&lt;&gt;"",'Visitor log'!$M54&lt;&gt;""),'Visitor log'!$M54-'Visitor log'!$L54,"")</f>
        <v/>
      </c>
      <c r="L50" s="77" t="n">
        <f aca="true">IF(AND('Visitor log'!$D54&lt;&gt;"",ISNUMBER('Visitor log'!$C54),'Visitor log'!$C54&lt;TODAY(),'Visitor log'!$L54&lt;&gt;"",'Visitor log'!$M54=""),1,0)</f>
        <v>0</v>
      </c>
      <c r="M50" s="77" t="n">
        <f aca="true">IF(AND('Visitor log'!$D54&lt;&gt;"",ISNUMBER('Visitor log'!$C54),'Visitor log'!$C54&lt;=TODAY()-RetentionDays),1,0)</f>
        <v>0</v>
      </c>
    </row>
    <row r="51" customFormat="false" ht="15" hidden="false" customHeight="false" outlineLevel="0" collapsed="false">
      <c r="A51" s="77" t="str">
        <f aca="false">IF(OR('Visitor log'!$D55="",'Visitor log'!$D55=""),"",'Visitor log'!$D55)</f>
        <v/>
      </c>
      <c r="B51" s="77" t="str">
        <f aca="false">IF(OR('Visitor log'!$D55="",'Visitor log'!$E55=""),"",'Visitor log'!$E55)</f>
        <v/>
      </c>
      <c r="C51" s="77" t="str">
        <f aca="false">IF(OR('Visitor log'!$D55="",'Visitor log'!$I55=""),"",'Visitor log'!$I55)</f>
        <v/>
      </c>
      <c r="D51" s="78" t="str">
        <f aca="false">IF(OR('Visitor log'!$D55="",'Visitor log'!$L55=""),"",'Visitor log'!$L55)</f>
        <v/>
      </c>
      <c r="E51" s="77" t="str">
        <f aca="false">IF(OR('Visitor log'!$D55="",'Visitor log'!$K55=""),"",'Visitor log'!$K55)</f>
        <v/>
      </c>
      <c r="F51" s="77" t="str">
        <f aca="false">IF(OR('Visitor log'!$D55="",'Visitor log'!$H55=""),"",'Visitor log'!$H55)</f>
        <v/>
      </c>
      <c r="G51" s="77" t="n">
        <f aca="false">IF(AND('Visitor log'!$D55&lt;&gt;"",'Visitor log'!$C55=SelectedDate,'Visitor log'!$L55&lt;&gt;"",'Visitor log'!$M55=""),1,0)</f>
        <v>0</v>
      </c>
      <c r="H51" s="77" t="str">
        <f aca="false">IF(G51=1,SUM($G$3:G51),"")</f>
        <v/>
      </c>
      <c r="I51" s="77" t="n">
        <f aca="false">IF(AND('Visitor log'!$D55&lt;&gt;"",'Visitor log'!$C55=SelectedDate,'Visitor log'!$L55=""),1,0)</f>
        <v>0</v>
      </c>
      <c r="J51" s="77" t="n">
        <f aca="false">IF(AND('Visitor log'!$D55&lt;&gt;"",'Visitor log'!$C55=SelectedDate,'Visitor log'!$L55&lt;&gt;""),1,0)</f>
        <v>0</v>
      </c>
      <c r="K51" s="80" t="str">
        <f aca="false">IF(AND('Visitor log'!$L55&lt;&gt;"",'Visitor log'!$M55&lt;&gt;""),'Visitor log'!$M55-'Visitor log'!$L55,"")</f>
        <v/>
      </c>
      <c r="L51" s="77" t="n">
        <f aca="true">IF(AND('Visitor log'!$D55&lt;&gt;"",ISNUMBER('Visitor log'!$C55),'Visitor log'!$C55&lt;TODAY(),'Visitor log'!$L55&lt;&gt;"",'Visitor log'!$M55=""),1,0)</f>
        <v>0</v>
      </c>
      <c r="M51" s="77" t="n">
        <f aca="true">IF(AND('Visitor log'!$D55&lt;&gt;"",ISNUMBER('Visitor log'!$C55),'Visitor log'!$C55&lt;=TODAY()-RetentionDays),1,0)</f>
        <v>0</v>
      </c>
    </row>
    <row r="52" customFormat="false" ht="15" hidden="false" customHeight="false" outlineLevel="0" collapsed="false">
      <c r="A52" s="77" t="str">
        <f aca="false">IF(OR('Visitor log'!$D56="",'Visitor log'!$D56=""),"",'Visitor log'!$D56)</f>
        <v/>
      </c>
      <c r="B52" s="77" t="str">
        <f aca="false">IF(OR('Visitor log'!$D56="",'Visitor log'!$E56=""),"",'Visitor log'!$E56)</f>
        <v/>
      </c>
      <c r="C52" s="77" t="str">
        <f aca="false">IF(OR('Visitor log'!$D56="",'Visitor log'!$I56=""),"",'Visitor log'!$I56)</f>
        <v/>
      </c>
      <c r="D52" s="78" t="str">
        <f aca="false">IF(OR('Visitor log'!$D56="",'Visitor log'!$L56=""),"",'Visitor log'!$L56)</f>
        <v/>
      </c>
      <c r="E52" s="77" t="str">
        <f aca="false">IF(OR('Visitor log'!$D56="",'Visitor log'!$K56=""),"",'Visitor log'!$K56)</f>
        <v/>
      </c>
      <c r="F52" s="77" t="str">
        <f aca="false">IF(OR('Visitor log'!$D56="",'Visitor log'!$H56=""),"",'Visitor log'!$H56)</f>
        <v/>
      </c>
      <c r="G52" s="77" t="n">
        <f aca="false">IF(AND('Visitor log'!$D56&lt;&gt;"",'Visitor log'!$C56=SelectedDate,'Visitor log'!$L56&lt;&gt;"",'Visitor log'!$M56=""),1,0)</f>
        <v>0</v>
      </c>
      <c r="H52" s="77" t="str">
        <f aca="false">IF(G52=1,SUM($G$3:G52),"")</f>
        <v/>
      </c>
      <c r="I52" s="77" t="n">
        <f aca="false">IF(AND('Visitor log'!$D56&lt;&gt;"",'Visitor log'!$C56=SelectedDate,'Visitor log'!$L56=""),1,0)</f>
        <v>0</v>
      </c>
      <c r="J52" s="77" t="n">
        <f aca="false">IF(AND('Visitor log'!$D56&lt;&gt;"",'Visitor log'!$C56=SelectedDate,'Visitor log'!$L56&lt;&gt;""),1,0)</f>
        <v>0</v>
      </c>
      <c r="K52" s="80" t="str">
        <f aca="false">IF(AND('Visitor log'!$L56&lt;&gt;"",'Visitor log'!$M56&lt;&gt;""),'Visitor log'!$M56-'Visitor log'!$L56,"")</f>
        <v/>
      </c>
      <c r="L52" s="77" t="n">
        <f aca="true">IF(AND('Visitor log'!$D56&lt;&gt;"",ISNUMBER('Visitor log'!$C56),'Visitor log'!$C56&lt;TODAY(),'Visitor log'!$L56&lt;&gt;"",'Visitor log'!$M56=""),1,0)</f>
        <v>0</v>
      </c>
      <c r="M52" s="77" t="n">
        <f aca="true">IF(AND('Visitor log'!$D56&lt;&gt;"",ISNUMBER('Visitor log'!$C56),'Visitor log'!$C56&lt;=TODAY()-RetentionDays),1,0)</f>
        <v>0</v>
      </c>
    </row>
    <row r="53" customFormat="false" ht="15" hidden="false" customHeight="false" outlineLevel="0" collapsed="false">
      <c r="A53" s="77" t="str">
        <f aca="false">IF(OR('Visitor log'!$D57="",'Visitor log'!$D57=""),"",'Visitor log'!$D57)</f>
        <v/>
      </c>
      <c r="B53" s="77" t="str">
        <f aca="false">IF(OR('Visitor log'!$D57="",'Visitor log'!$E57=""),"",'Visitor log'!$E57)</f>
        <v/>
      </c>
      <c r="C53" s="77" t="str">
        <f aca="false">IF(OR('Visitor log'!$D57="",'Visitor log'!$I57=""),"",'Visitor log'!$I57)</f>
        <v/>
      </c>
      <c r="D53" s="78" t="str">
        <f aca="false">IF(OR('Visitor log'!$D57="",'Visitor log'!$L57=""),"",'Visitor log'!$L57)</f>
        <v/>
      </c>
      <c r="E53" s="77" t="str">
        <f aca="false">IF(OR('Visitor log'!$D57="",'Visitor log'!$K57=""),"",'Visitor log'!$K57)</f>
        <v/>
      </c>
      <c r="F53" s="77" t="str">
        <f aca="false">IF(OR('Visitor log'!$D57="",'Visitor log'!$H57=""),"",'Visitor log'!$H57)</f>
        <v/>
      </c>
      <c r="G53" s="77" t="n">
        <f aca="false">IF(AND('Visitor log'!$D57&lt;&gt;"",'Visitor log'!$C57=SelectedDate,'Visitor log'!$L57&lt;&gt;"",'Visitor log'!$M57=""),1,0)</f>
        <v>0</v>
      </c>
      <c r="H53" s="77" t="str">
        <f aca="false">IF(G53=1,SUM($G$3:G53),"")</f>
        <v/>
      </c>
      <c r="I53" s="77" t="n">
        <f aca="false">IF(AND('Visitor log'!$D57&lt;&gt;"",'Visitor log'!$C57=SelectedDate,'Visitor log'!$L57=""),1,0)</f>
        <v>0</v>
      </c>
      <c r="J53" s="77" t="n">
        <f aca="false">IF(AND('Visitor log'!$D57&lt;&gt;"",'Visitor log'!$C57=SelectedDate,'Visitor log'!$L57&lt;&gt;""),1,0)</f>
        <v>0</v>
      </c>
      <c r="K53" s="80" t="str">
        <f aca="false">IF(AND('Visitor log'!$L57&lt;&gt;"",'Visitor log'!$M57&lt;&gt;""),'Visitor log'!$M57-'Visitor log'!$L57,"")</f>
        <v/>
      </c>
      <c r="L53" s="77" t="n">
        <f aca="true">IF(AND('Visitor log'!$D57&lt;&gt;"",ISNUMBER('Visitor log'!$C57),'Visitor log'!$C57&lt;TODAY(),'Visitor log'!$L57&lt;&gt;"",'Visitor log'!$M57=""),1,0)</f>
        <v>0</v>
      </c>
      <c r="M53" s="77" t="n">
        <f aca="true">IF(AND('Visitor log'!$D57&lt;&gt;"",ISNUMBER('Visitor log'!$C57),'Visitor log'!$C57&lt;=TODAY()-RetentionDays),1,0)</f>
        <v>0</v>
      </c>
    </row>
    <row r="54" customFormat="false" ht="15" hidden="false" customHeight="false" outlineLevel="0" collapsed="false">
      <c r="A54" s="77" t="str">
        <f aca="false">IF(OR('Visitor log'!$D58="",'Visitor log'!$D58=""),"",'Visitor log'!$D58)</f>
        <v/>
      </c>
      <c r="B54" s="77" t="str">
        <f aca="false">IF(OR('Visitor log'!$D58="",'Visitor log'!$E58=""),"",'Visitor log'!$E58)</f>
        <v/>
      </c>
      <c r="C54" s="77" t="str">
        <f aca="false">IF(OR('Visitor log'!$D58="",'Visitor log'!$I58=""),"",'Visitor log'!$I58)</f>
        <v/>
      </c>
      <c r="D54" s="78" t="str">
        <f aca="false">IF(OR('Visitor log'!$D58="",'Visitor log'!$L58=""),"",'Visitor log'!$L58)</f>
        <v/>
      </c>
      <c r="E54" s="77" t="str">
        <f aca="false">IF(OR('Visitor log'!$D58="",'Visitor log'!$K58=""),"",'Visitor log'!$K58)</f>
        <v/>
      </c>
      <c r="F54" s="77" t="str">
        <f aca="false">IF(OR('Visitor log'!$D58="",'Visitor log'!$H58=""),"",'Visitor log'!$H58)</f>
        <v/>
      </c>
      <c r="G54" s="77" t="n">
        <f aca="false">IF(AND('Visitor log'!$D58&lt;&gt;"",'Visitor log'!$C58=SelectedDate,'Visitor log'!$L58&lt;&gt;"",'Visitor log'!$M58=""),1,0)</f>
        <v>0</v>
      </c>
      <c r="H54" s="77" t="str">
        <f aca="false">IF(G54=1,SUM($G$3:G54),"")</f>
        <v/>
      </c>
      <c r="I54" s="77" t="n">
        <f aca="false">IF(AND('Visitor log'!$D58&lt;&gt;"",'Visitor log'!$C58=SelectedDate,'Visitor log'!$L58=""),1,0)</f>
        <v>0</v>
      </c>
      <c r="J54" s="77" t="n">
        <f aca="false">IF(AND('Visitor log'!$D58&lt;&gt;"",'Visitor log'!$C58=SelectedDate,'Visitor log'!$L58&lt;&gt;""),1,0)</f>
        <v>0</v>
      </c>
      <c r="K54" s="80" t="str">
        <f aca="false">IF(AND('Visitor log'!$L58&lt;&gt;"",'Visitor log'!$M58&lt;&gt;""),'Visitor log'!$M58-'Visitor log'!$L58,"")</f>
        <v/>
      </c>
      <c r="L54" s="77" t="n">
        <f aca="true">IF(AND('Visitor log'!$D58&lt;&gt;"",ISNUMBER('Visitor log'!$C58),'Visitor log'!$C58&lt;TODAY(),'Visitor log'!$L58&lt;&gt;"",'Visitor log'!$M58=""),1,0)</f>
        <v>0</v>
      </c>
      <c r="M54" s="77" t="n">
        <f aca="true">IF(AND('Visitor log'!$D58&lt;&gt;"",ISNUMBER('Visitor log'!$C58),'Visitor log'!$C58&lt;=TODAY()-RetentionDays),1,0)</f>
        <v>0</v>
      </c>
    </row>
    <row r="55" customFormat="false" ht="15" hidden="false" customHeight="false" outlineLevel="0" collapsed="false">
      <c r="A55" s="77" t="str">
        <f aca="false">IF(OR('Visitor log'!$D59="",'Visitor log'!$D59=""),"",'Visitor log'!$D59)</f>
        <v/>
      </c>
      <c r="B55" s="77" t="str">
        <f aca="false">IF(OR('Visitor log'!$D59="",'Visitor log'!$E59=""),"",'Visitor log'!$E59)</f>
        <v/>
      </c>
      <c r="C55" s="77" t="str">
        <f aca="false">IF(OR('Visitor log'!$D59="",'Visitor log'!$I59=""),"",'Visitor log'!$I59)</f>
        <v/>
      </c>
      <c r="D55" s="78" t="str">
        <f aca="false">IF(OR('Visitor log'!$D59="",'Visitor log'!$L59=""),"",'Visitor log'!$L59)</f>
        <v/>
      </c>
      <c r="E55" s="77" t="str">
        <f aca="false">IF(OR('Visitor log'!$D59="",'Visitor log'!$K59=""),"",'Visitor log'!$K59)</f>
        <v/>
      </c>
      <c r="F55" s="77" t="str">
        <f aca="false">IF(OR('Visitor log'!$D59="",'Visitor log'!$H59=""),"",'Visitor log'!$H59)</f>
        <v/>
      </c>
      <c r="G55" s="77" t="n">
        <f aca="false">IF(AND('Visitor log'!$D59&lt;&gt;"",'Visitor log'!$C59=SelectedDate,'Visitor log'!$L59&lt;&gt;"",'Visitor log'!$M59=""),1,0)</f>
        <v>0</v>
      </c>
      <c r="H55" s="77" t="str">
        <f aca="false">IF(G55=1,SUM($G$3:G55),"")</f>
        <v/>
      </c>
      <c r="I55" s="77" t="n">
        <f aca="false">IF(AND('Visitor log'!$D59&lt;&gt;"",'Visitor log'!$C59=SelectedDate,'Visitor log'!$L59=""),1,0)</f>
        <v>0</v>
      </c>
      <c r="J55" s="77" t="n">
        <f aca="false">IF(AND('Visitor log'!$D59&lt;&gt;"",'Visitor log'!$C59=SelectedDate,'Visitor log'!$L59&lt;&gt;""),1,0)</f>
        <v>0</v>
      </c>
      <c r="K55" s="80" t="str">
        <f aca="false">IF(AND('Visitor log'!$L59&lt;&gt;"",'Visitor log'!$M59&lt;&gt;""),'Visitor log'!$M59-'Visitor log'!$L59,"")</f>
        <v/>
      </c>
      <c r="L55" s="77" t="n">
        <f aca="true">IF(AND('Visitor log'!$D59&lt;&gt;"",ISNUMBER('Visitor log'!$C59),'Visitor log'!$C59&lt;TODAY(),'Visitor log'!$L59&lt;&gt;"",'Visitor log'!$M59=""),1,0)</f>
        <v>0</v>
      </c>
      <c r="M55" s="77" t="n">
        <f aca="true">IF(AND('Visitor log'!$D59&lt;&gt;"",ISNUMBER('Visitor log'!$C59),'Visitor log'!$C59&lt;=TODAY()-RetentionDays),1,0)</f>
        <v>0</v>
      </c>
    </row>
    <row r="56" customFormat="false" ht="15" hidden="false" customHeight="false" outlineLevel="0" collapsed="false">
      <c r="A56" s="77" t="str">
        <f aca="false">IF(OR('Visitor log'!$D60="",'Visitor log'!$D60=""),"",'Visitor log'!$D60)</f>
        <v/>
      </c>
      <c r="B56" s="77" t="str">
        <f aca="false">IF(OR('Visitor log'!$D60="",'Visitor log'!$E60=""),"",'Visitor log'!$E60)</f>
        <v/>
      </c>
      <c r="C56" s="77" t="str">
        <f aca="false">IF(OR('Visitor log'!$D60="",'Visitor log'!$I60=""),"",'Visitor log'!$I60)</f>
        <v/>
      </c>
      <c r="D56" s="78" t="str">
        <f aca="false">IF(OR('Visitor log'!$D60="",'Visitor log'!$L60=""),"",'Visitor log'!$L60)</f>
        <v/>
      </c>
      <c r="E56" s="77" t="str">
        <f aca="false">IF(OR('Visitor log'!$D60="",'Visitor log'!$K60=""),"",'Visitor log'!$K60)</f>
        <v/>
      </c>
      <c r="F56" s="77" t="str">
        <f aca="false">IF(OR('Visitor log'!$D60="",'Visitor log'!$H60=""),"",'Visitor log'!$H60)</f>
        <v/>
      </c>
      <c r="G56" s="77" t="n">
        <f aca="false">IF(AND('Visitor log'!$D60&lt;&gt;"",'Visitor log'!$C60=SelectedDate,'Visitor log'!$L60&lt;&gt;"",'Visitor log'!$M60=""),1,0)</f>
        <v>0</v>
      </c>
      <c r="H56" s="77" t="str">
        <f aca="false">IF(G56=1,SUM($G$3:G56),"")</f>
        <v/>
      </c>
      <c r="I56" s="77" t="n">
        <f aca="false">IF(AND('Visitor log'!$D60&lt;&gt;"",'Visitor log'!$C60=SelectedDate,'Visitor log'!$L60=""),1,0)</f>
        <v>0</v>
      </c>
      <c r="J56" s="77" t="n">
        <f aca="false">IF(AND('Visitor log'!$D60&lt;&gt;"",'Visitor log'!$C60=SelectedDate,'Visitor log'!$L60&lt;&gt;""),1,0)</f>
        <v>0</v>
      </c>
      <c r="K56" s="80" t="str">
        <f aca="false">IF(AND('Visitor log'!$L60&lt;&gt;"",'Visitor log'!$M60&lt;&gt;""),'Visitor log'!$M60-'Visitor log'!$L60,"")</f>
        <v/>
      </c>
      <c r="L56" s="77" t="n">
        <f aca="true">IF(AND('Visitor log'!$D60&lt;&gt;"",ISNUMBER('Visitor log'!$C60),'Visitor log'!$C60&lt;TODAY(),'Visitor log'!$L60&lt;&gt;"",'Visitor log'!$M60=""),1,0)</f>
        <v>0</v>
      </c>
      <c r="M56" s="77" t="n">
        <f aca="true">IF(AND('Visitor log'!$D60&lt;&gt;"",ISNUMBER('Visitor log'!$C60),'Visitor log'!$C60&lt;=TODAY()-RetentionDays),1,0)</f>
        <v>0</v>
      </c>
    </row>
    <row r="57" customFormat="false" ht="15" hidden="false" customHeight="false" outlineLevel="0" collapsed="false">
      <c r="A57" s="77" t="str">
        <f aca="false">IF(OR('Visitor log'!$D61="",'Visitor log'!$D61=""),"",'Visitor log'!$D61)</f>
        <v/>
      </c>
      <c r="B57" s="77" t="str">
        <f aca="false">IF(OR('Visitor log'!$D61="",'Visitor log'!$E61=""),"",'Visitor log'!$E61)</f>
        <v/>
      </c>
      <c r="C57" s="77" t="str">
        <f aca="false">IF(OR('Visitor log'!$D61="",'Visitor log'!$I61=""),"",'Visitor log'!$I61)</f>
        <v/>
      </c>
      <c r="D57" s="78" t="str">
        <f aca="false">IF(OR('Visitor log'!$D61="",'Visitor log'!$L61=""),"",'Visitor log'!$L61)</f>
        <v/>
      </c>
      <c r="E57" s="77" t="str">
        <f aca="false">IF(OR('Visitor log'!$D61="",'Visitor log'!$K61=""),"",'Visitor log'!$K61)</f>
        <v/>
      </c>
      <c r="F57" s="77" t="str">
        <f aca="false">IF(OR('Visitor log'!$D61="",'Visitor log'!$H61=""),"",'Visitor log'!$H61)</f>
        <v/>
      </c>
      <c r="G57" s="77" t="n">
        <f aca="false">IF(AND('Visitor log'!$D61&lt;&gt;"",'Visitor log'!$C61=SelectedDate,'Visitor log'!$L61&lt;&gt;"",'Visitor log'!$M61=""),1,0)</f>
        <v>0</v>
      </c>
      <c r="H57" s="77" t="str">
        <f aca="false">IF(G57=1,SUM($G$3:G57),"")</f>
        <v/>
      </c>
      <c r="I57" s="77" t="n">
        <f aca="false">IF(AND('Visitor log'!$D61&lt;&gt;"",'Visitor log'!$C61=SelectedDate,'Visitor log'!$L61=""),1,0)</f>
        <v>0</v>
      </c>
      <c r="J57" s="77" t="n">
        <f aca="false">IF(AND('Visitor log'!$D61&lt;&gt;"",'Visitor log'!$C61=SelectedDate,'Visitor log'!$L61&lt;&gt;""),1,0)</f>
        <v>0</v>
      </c>
      <c r="K57" s="80" t="str">
        <f aca="false">IF(AND('Visitor log'!$L61&lt;&gt;"",'Visitor log'!$M61&lt;&gt;""),'Visitor log'!$M61-'Visitor log'!$L61,"")</f>
        <v/>
      </c>
      <c r="L57" s="77" t="n">
        <f aca="true">IF(AND('Visitor log'!$D61&lt;&gt;"",ISNUMBER('Visitor log'!$C61),'Visitor log'!$C61&lt;TODAY(),'Visitor log'!$L61&lt;&gt;"",'Visitor log'!$M61=""),1,0)</f>
        <v>0</v>
      </c>
      <c r="M57" s="77" t="n">
        <f aca="true">IF(AND('Visitor log'!$D61&lt;&gt;"",ISNUMBER('Visitor log'!$C61),'Visitor log'!$C61&lt;=TODAY()-RetentionDays),1,0)</f>
        <v>0</v>
      </c>
    </row>
    <row r="58" customFormat="false" ht="15" hidden="false" customHeight="false" outlineLevel="0" collapsed="false">
      <c r="A58" s="77" t="str">
        <f aca="false">IF(OR('Visitor log'!$D62="",'Visitor log'!$D62=""),"",'Visitor log'!$D62)</f>
        <v/>
      </c>
      <c r="B58" s="77" t="str">
        <f aca="false">IF(OR('Visitor log'!$D62="",'Visitor log'!$E62=""),"",'Visitor log'!$E62)</f>
        <v/>
      </c>
      <c r="C58" s="77" t="str">
        <f aca="false">IF(OR('Visitor log'!$D62="",'Visitor log'!$I62=""),"",'Visitor log'!$I62)</f>
        <v/>
      </c>
      <c r="D58" s="78" t="str">
        <f aca="false">IF(OR('Visitor log'!$D62="",'Visitor log'!$L62=""),"",'Visitor log'!$L62)</f>
        <v/>
      </c>
      <c r="E58" s="77" t="str">
        <f aca="false">IF(OR('Visitor log'!$D62="",'Visitor log'!$K62=""),"",'Visitor log'!$K62)</f>
        <v/>
      </c>
      <c r="F58" s="77" t="str">
        <f aca="false">IF(OR('Visitor log'!$D62="",'Visitor log'!$H62=""),"",'Visitor log'!$H62)</f>
        <v/>
      </c>
      <c r="G58" s="77" t="n">
        <f aca="false">IF(AND('Visitor log'!$D62&lt;&gt;"",'Visitor log'!$C62=SelectedDate,'Visitor log'!$L62&lt;&gt;"",'Visitor log'!$M62=""),1,0)</f>
        <v>0</v>
      </c>
      <c r="H58" s="77" t="str">
        <f aca="false">IF(G58=1,SUM($G$3:G58),"")</f>
        <v/>
      </c>
      <c r="I58" s="77" t="n">
        <f aca="false">IF(AND('Visitor log'!$D62&lt;&gt;"",'Visitor log'!$C62=SelectedDate,'Visitor log'!$L62=""),1,0)</f>
        <v>0</v>
      </c>
      <c r="J58" s="77" t="n">
        <f aca="false">IF(AND('Visitor log'!$D62&lt;&gt;"",'Visitor log'!$C62=SelectedDate,'Visitor log'!$L62&lt;&gt;""),1,0)</f>
        <v>0</v>
      </c>
      <c r="K58" s="80" t="str">
        <f aca="false">IF(AND('Visitor log'!$L62&lt;&gt;"",'Visitor log'!$M62&lt;&gt;""),'Visitor log'!$M62-'Visitor log'!$L62,"")</f>
        <v/>
      </c>
      <c r="L58" s="77" t="n">
        <f aca="true">IF(AND('Visitor log'!$D62&lt;&gt;"",ISNUMBER('Visitor log'!$C62),'Visitor log'!$C62&lt;TODAY(),'Visitor log'!$L62&lt;&gt;"",'Visitor log'!$M62=""),1,0)</f>
        <v>0</v>
      </c>
      <c r="M58" s="77" t="n">
        <f aca="true">IF(AND('Visitor log'!$D62&lt;&gt;"",ISNUMBER('Visitor log'!$C62),'Visitor log'!$C62&lt;=TODAY()-RetentionDays),1,0)</f>
        <v>0</v>
      </c>
    </row>
    <row r="59" customFormat="false" ht="15" hidden="false" customHeight="false" outlineLevel="0" collapsed="false">
      <c r="A59" s="77" t="str">
        <f aca="false">IF(OR('Visitor log'!$D63="",'Visitor log'!$D63=""),"",'Visitor log'!$D63)</f>
        <v/>
      </c>
      <c r="B59" s="77" t="str">
        <f aca="false">IF(OR('Visitor log'!$D63="",'Visitor log'!$E63=""),"",'Visitor log'!$E63)</f>
        <v/>
      </c>
      <c r="C59" s="77" t="str">
        <f aca="false">IF(OR('Visitor log'!$D63="",'Visitor log'!$I63=""),"",'Visitor log'!$I63)</f>
        <v/>
      </c>
      <c r="D59" s="78" t="str">
        <f aca="false">IF(OR('Visitor log'!$D63="",'Visitor log'!$L63=""),"",'Visitor log'!$L63)</f>
        <v/>
      </c>
      <c r="E59" s="77" t="str">
        <f aca="false">IF(OR('Visitor log'!$D63="",'Visitor log'!$K63=""),"",'Visitor log'!$K63)</f>
        <v/>
      </c>
      <c r="F59" s="77" t="str">
        <f aca="false">IF(OR('Visitor log'!$D63="",'Visitor log'!$H63=""),"",'Visitor log'!$H63)</f>
        <v/>
      </c>
      <c r="G59" s="77" t="n">
        <f aca="false">IF(AND('Visitor log'!$D63&lt;&gt;"",'Visitor log'!$C63=SelectedDate,'Visitor log'!$L63&lt;&gt;"",'Visitor log'!$M63=""),1,0)</f>
        <v>0</v>
      </c>
      <c r="H59" s="77" t="str">
        <f aca="false">IF(G59=1,SUM($G$3:G59),"")</f>
        <v/>
      </c>
      <c r="I59" s="77" t="n">
        <f aca="false">IF(AND('Visitor log'!$D63&lt;&gt;"",'Visitor log'!$C63=SelectedDate,'Visitor log'!$L63=""),1,0)</f>
        <v>0</v>
      </c>
      <c r="J59" s="77" t="n">
        <f aca="false">IF(AND('Visitor log'!$D63&lt;&gt;"",'Visitor log'!$C63=SelectedDate,'Visitor log'!$L63&lt;&gt;""),1,0)</f>
        <v>0</v>
      </c>
      <c r="K59" s="80" t="str">
        <f aca="false">IF(AND('Visitor log'!$L63&lt;&gt;"",'Visitor log'!$M63&lt;&gt;""),'Visitor log'!$M63-'Visitor log'!$L63,"")</f>
        <v/>
      </c>
      <c r="L59" s="77" t="n">
        <f aca="true">IF(AND('Visitor log'!$D63&lt;&gt;"",ISNUMBER('Visitor log'!$C63),'Visitor log'!$C63&lt;TODAY(),'Visitor log'!$L63&lt;&gt;"",'Visitor log'!$M63=""),1,0)</f>
        <v>0</v>
      </c>
      <c r="M59" s="77" t="n">
        <f aca="true">IF(AND('Visitor log'!$D63&lt;&gt;"",ISNUMBER('Visitor log'!$C63),'Visitor log'!$C63&lt;=TODAY()-RetentionDays),1,0)</f>
        <v>0</v>
      </c>
    </row>
    <row r="60" customFormat="false" ht="15" hidden="false" customHeight="false" outlineLevel="0" collapsed="false">
      <c r="A60" s="77" t="str">
        <f aca="false">IF(OR('Visitor log'!$D64="",'Visitor log'!$D64=""),"",'Visitor log'!$D64)</f>
        <v/>
      </c>
      <c r="B60" s="77" t="str">
        <f aca="false">IF(OR('Visitor log'!$D64="",'Visitor log'!$E64=""),"",'Visitor log'!$E64)</f>
        <v/>
      </c>
      <c r="C60" s="77" t="str">
        <f aca="false">IF(OR('Visitor log'!$D64="",'Visitor log'!$I64=""),"",'Visitor log'!$I64)</f>
        <v/>
      </c>
      <c r="D60" s="78" t="str">
        <f aca="false">IF(OR('Visitor log'!$D64="",'Visitor log'!$L64=""),"",'Visitor log'!$L64)</f>
        <v/>
      </c>
      <c r="E60" s="77" t="str">
        <f aca="false">IF(OR('Visitor log'!$D64="",'Visitor log'!$K64=""),"",'Visitor log'!$K64)</f>
        <v/>
      </c>
      <c r="F60" s="77" t="str">
        <f aca="false">IF(OR('Visitor log'!$D64="",'Visitor log'!$H64=""),"",'Visitor log'!$H64)</f>
        <v/>
      </c>
      <c r="G60" s="77" t="n">
        <f aca="false">IF(AND('Visitor log'!$D64&lt;&gt;"",'Visitor log'!$C64=SelectedDate,'Visitor log'!$L64&lt;&gt;"",'Visitor log'!$M64=""),1,0)</f>
        <v>0</v>
      </c>
      <c r="H60" s="77" t="str">
        <f aca="false">IF(G60=1,SUM($G$3:G60),"")</f>
        <v/>
      </c>
      <c r="I60" s="77" t="n">
        <f aca="false">IF(AND('Visitor log'!$D64&lt;&gt;"",'Visitor log'!$C64=SelectedDate,'Visitor log'!$L64=""),1,0)</f>
        <v>0</v>
      </c>
      <c r="J60" s="77" t="n">
        <f aca="false">IF(AND('Visitor log'!$D64&lt;&gt;"",'Visitor log'!$C64=SelectedDate,'Visitor log'!$L64&lt;&gt;""),1,0)</f>
        <v>0</v>
      </c>
      <c r="K60" s="80" t="str">
        <f aca="false">IF(AND('Visitor log'!$L64&lt;&gt;"",'Visitor log'!$M64&lt;&gt;""),'Visitor log'!$M64-'Visitor log'!$L64,"")</f>
        <v/>
      </c>
      <c r="L60" s="77" t="n">
        <f aca="true">IF(AND('Visitor log'!$D64&lt;&gt;"",ISNUMBER('Visitor log'!$C64),'Visitor log'!$C64&lt;TODAY(),'Visitor log'!$L64&lt;&gt;"",'Visitor log'!$M64=""),1,0)</f>
        <v>0</v>
      </c>
      <c r="M60" s="77" t="n">
        <f aca="true">IF(AND('Visitor log'!$D64&lt;&gt;"",ISNUMBER('Visitor log'!$C64),'Visitor log'!$C64&lt;=TODAY()-RetentionDays),1,0)</f>
        <v>0</v>
      </c>
    </row>
    <row r="61" customFormat="false" ht="15" hidden="false" customHeight="false" outlineLevel="0" collapsed="false">
      <c r="A61" s="77" t="str">
        <f aca="false">IF(OR('Visitor log'!$D65="",'Visitor log'!$D65=""),"",'Visitor log'!$D65)</f>
        <v/>
      </c>
      <c r="B61" s="77" t="str">
        <f aca="false">IF(OR('Visitor log'!$D65="",'Visitor log'!$E65=""),"",'Visitor log'!$E65)</f>
        <v/>
      </c>
      <c r="C61" s="77" t="str">
        <f aca="false">IF(OR('Visitor log'!$D65="",'Visitor log'!$I65=""),"",'Visitor log'!$I65)</f>
        <v/>
      </c>
      <c r="D61" s="78" t="str">
        <f aca="false">IF(OR('Visitor log'!$D65="",'Visitor log'!$L65=""),"",'Visitor log'!$L65)</f>
        <v/>
      </c>
      <c r="E61" s="77" t="str">
        <f aca="false">IF(OR('Visitor log'!$D65="",'Visitor log'!$K65=""),"",'Visitor log'!$K65)</f>
        <v/>
      </c>
      <c r="F61" s="77" t="str">
        <f aca="false">IF(OR('Visitor log'!$D65="",'Visitor log'!$H65=""),"",'Visitor log'!$H65)</f>
        <v/>
      </c>
      <c r="G61" s="77" t="n">
        <f aca="false">IF(AND('Visitor log'!$D65&lt;&gt;"",'Visitor log'!$C65=SelectedDate,'Visitor log'!$L65&lt;&gt;"",'Visitor log'!$M65=""),1,0)</f>
        <v>0</v>
      </c>
      <c r="H61" s="77" t="str">
        <f aca="false">IF(G61=1,SUM($G$3:G61),"")</f>
        <v/>
      </c>
      <c r="I61" s="77" t="n">
        <f aca="false">IF(AND('Visitor log'!$D65&lt;&gt;"",'Visitor log'!$C65=SelectedDate,'Visitor log'!$L65=""),1,0)</f>
        <v>0</v>
      </c>
      <c r="J61" s="77" t="n">
        <f aca="false">IF(AND('Visitor log'!$D65&lt;&gt;"",'Visitor log'!$C65=SelectedDate,'Visitor log'!$L65&lt;&gt;""),1,0)</f>
        <v>0</v>
      </c>
      <c r="K61" s="80" t="str">
        <f aca="false">IF(AND('Visitor log'!$L65&lt;&gt;"",'Visitor log'!$M65&lt;&gt;""),'Visitor log'!$M65-'Visitor log'!$L65,"")</f>
        <v/>
      </c>
      <c r="L61" s="77" t="n">
        <f aca="true">IF(AND('Visitor log'!$D65&lt;&gt;"",ISNUMBER('Visitor log'!$C65),'Visitor log'!$C65&lt;TODAY(),'Visitor log'!$L65&lt;&gt;"",'Visitor log'!$M65=""),1,0)</f>
        <v>0</v>
      </c>
      <c r="M61" s="77" t="n">
        <f aca="true">IF(AND('Visitor log'!$D65&lt;&gt;"",ISNUMBER('Visitor log'!$C65),'Visitor log'!$C65&lt;=TODAY()-RetentionDays),1,0)</f>
        <v>0</v>
      </c>
    </row>
    <row r="62" customFormat="false" ht="15" hidden="false" customHeight="false" outlineLevel="0" collapsed="false">
      <c r="A62" s="77" t="str">
        <f aca="false">IF(OR('Visitor log'!$D66="",'Visitor log'!$D66=""),"",'Visitor log'!$D66)</f>
        <v/>
      </c>
      <c r="B62" s="77" t="str">
        <f aca="false">IF(OR('Visitor log'!$D66="",'Visitor log'!$E66=""),"",'Visitor log'!$E66)</f>
        <v/>
      </c>
      <c r="C62" s="77" t="str">
        <f aca="false">IF(OR('Visitor log'!$D66="",'Visitor log'!$I66=""),"",'Visitor log'!$I66)</f>
        <v/>
      </c>
      <c r="D62" s="78" t="str">
        <f aca="false">IF(OR('Visitor log'!$D66="",'Visitor log'!$L66=""),"",'Visitor log'!$L66)</f>
        <v/>
      </c>
      <c r="E62" s="77" t="str">
        <f aca="false">IF(OR('Visitor log'!$D66="",'Visitor log'!$K66=""),"",'Visitor log'!$K66)</f>
        <v/>
      </c>
      <c r="F62" s="77" t="str">
        <f aca="false">IF(OR('Visitor log'!$D66="",'Visitor log'!$H66=""),"",'Visitor log'!$H66)</f>
        <v/>
      </c>
      <c r="G62" s="77" t="n">
        <f aca="false">IF(AND('Visitor log'!$D66&lt;&gt;"",'Visitor log'!$C66=SelectedDate,'Visitor log'!$L66&lt;&gt;"",'Visitor log'!$M66=""),1,0)</f>
        <v>0</v>
      </c>
      <c r="H62" s="77" t="str">
        <f aca="false">IF(G62=1,SUM($G$3:G62),"")</f>
        <v/>
      </c>
      <c r="I62" s="77" t="n">
        <f aca="false">IF(AND('Visitor log'!$D66&lt;&gt;"",'Visitor log'!$C66=SelectedDate,'Visitor log'!$L66=""),1,0)</f>
        <v>0</v>
      </c>
      <c r="J62" s="77" t="n">
        <f aca="false">IF(AND('Visitor log'!$D66&lt;&gt;"",'Visitor log'!$C66=SelectedDate,'Visitor log'!$L66&lt;&gt;""),1,0)</f>
        <v>0</v>
      </c>
      <c r="K62" s="80" t="str">
        <f aca="false">IF(AND('Visitor log'!$L66&lt;&gt;"",'Visitor log'!$M66&lt;&gt;""),'Visitor log'!$M66-'Visitor log'!$L66,"")</f>
        <v/>
      </c>
      <c r="L62" s="77" t="n">
        <f aca="true">IF(AND('Visitor log'!$D66&lt;&gt;"",ISNUMBER('Visitor log'!$C66),'Visitor log'!$C66&lt;TODAY(),'Visitor log'!$L66&lt;&gt;"",'Visitor log'!$M66=""),1,0)</f>
        <v>0</v>
      </c>
      <c r="M62" s="77" t="n">
        <f aca="true">IF(AND('Visitor log'!$D66&lt;&gt;"",ISNUMBER('Visitor log'!$C66),'Visitor log'!$C66&lt;=TODAY()-RetentionDays),1,0)</f>
        <v>0</v>
      </c>
    </row>
    <row r="63" customFormat="false" ht="15" hidden="false" customHeight="false" outlineLevel="0" collapsed="false">
      <c r="A63" s="77" t="str">
        <f aca="false">IF(OR('Visitor log'!$D67="",'Visitor log'!$D67=""),"",'Visitor log'!$D67)</f>
        <v/>
      </c>
      <c r="B63" s="77" t="str">
        <f aca="false">IF(OR('Visitor log'!$D67="",'Visitor log'!$E67=""),"",'Visitor log'!$E67)</f>
        <v/>
      </c>
      <c r="C63" s="77" t="str">
        <f aca="false">IF(OR('Visitor log'!$D67="",'Visitor log'!$I67=""),"",'Visitor log'!$I67)</f>
        <v/>
      </c>
      <c r="D63" s="78" t="str">
        <f aca="false">IF(OR('Visitor log'!$D67="",'Visitor log'!$L67=""),"",'Visitor log'!$L67)</f>
        <v/>
      </c>
      <c r="E63" s="77" t="str">
        <f aca="false">IF(OR('Visitor log'!$D67="",'Visitor log'!$K67=""),"",'Visitor log'!$K67)</f>
        <v/>
      </c>
      <c r="F63" s="77" t="str">
        <f aca="false">IF(OR('Visitor log'!$D67="",'Visitor log'!$H67=""),"",'Visitor log'!$H67)</f>
        <v/>
      </c>
      <c r="G63" s="77" t="n">
        <f aca="false">IF(AND('Visitor log'!$D67&lt;&gt;"",'Visitor log'!$C67=SelectedDate,'Visitor log'!$L67&lt;&gt;"",'Visitor log'!$M67=""),1,0)</f>
        <v>0</v>
      </c>
      <c r="H63" s="77" t="str">
        <f aca="false">IF(G63=1,SUM($G$3:G63),"")</f>
        <v/>
      </c>
      <c r="I63" s="77" t="n">
        <f aca="false">IF(AND('Visitor log'!$D67&lt;&gt;"",'Visitor log'!$C67=SelectedDate,'Visitor log'!$L67=""),1,0)</f>
        <v>0</v>
      </c>
      <c r="J63" s="77" t="n">
        <f aca="false">IF(AND('Visitor log'!$D67&lt;&gt;"",'Visitor log'!$C67=SelectedDate,'Visitor log'!$L67&lt;&gt;""),1,0)</f>
        <v>0</v>
      </c>
      <c r="K63" s="80" t="str">
        <f aca="false">IF(AND('Visitor log'!$L67&lt;&gt;"",'Visitor log'!$M67&lt;&gt;""),'Visitor log'!$M67-'Visitor log'!$L67,"")</f>
        <v/>
      </c>
      <c r="L63" s="77" t="n">
        <f aca="true">IF(AND('Visitor log'!$D67&lt;&gt;"",ISNUMBER('Visitor log'!$C67),'Visitor log'!$C67&lt;TODAY(),'Visitor log'!$L67&lt;&gt;"",'Visitor log'!$M67=""),1,0)</f>
        <v>0</v>
      </c>
      <c r="M63" s="77" t="n">
        <f aca="true">IF(AND('Visitor log'!$D67&lt;&gt;"",ISNUMBER('Visitor log'!$C67),'Visitor log'!$C67&lt;=TODAY()-RetentionDays),1,0)</f>
        <v>0</v>
      </c>
    </row>
    <row r="64" customFormat="false" ht="15" hidden="false" customHeight="false" outlineLevel="0" collapsed="false">
      <c r="A64" s="77" t="str">
        <f aca="false">IF(OR('Visitor log'!$D68="",'Visitor log'!$D68=""),"",'Visitor log'!$D68)</f>
        <v/>
      </c>
      <c r="B64" s="77" t="str">
        <f aca="false">IF(OR('Visitor log'!$D68="",'Visitor log'!$E68=""),"",'Visitor log'!$E68)</f>
        <v/>
      </c>
      <c r="C64" s="77" t="str">
        <f aca="false">IF(OR('Visitor log'!$D68="",'Visitor log'!$I68=""),"",'Visitor log'!$I68)</f>
        <v/>
      </c>
      <c r="D64" s="78" t="str">
        <f aca="false">IF(OR('Visitor log'!$D68="",'Visitor log'!$L68=""),"",'Visitor log'!$L68)</f>
        <v/>
      </c>
      <c r="E64" s="77" t="str">
        <f aca="false">IF(OR('Visitor log'!$D68="",'Visitor log'!$K68=""),"",'Visitor log'!$K68)</f>
        <v/>
      </c>
      <c r="F64" s="77" t="str">
        <f aca="false">IF(OR('Visitor log'!$D68="",'Visitor log'!$H68=""),"",'Visitor log'!$H68)</f>
        <v/>
      </c>
      <c r="G64" s="77" t="n">
        <f aca="false">IF(AND('Visitor log'!$D68&lt;&gt;"",'Visitor log'!$C68=SelectedDate,'Visitor log'!$L68&lt;&gt;"",'Visitor log'!$M68=""),1,0)</f>
        <v>0</v>
      </c>
      <c r="H64" s="77" t="str">
        <f aca="false">IF(G64=1,SUM($G$3:G64),"")</f>
        <v/>
      </c>
      <c r="I64" s="77" t="n">
        <f aca="false">IF(AND('Visitor log'!$D68&lt;&gt;"",'Visitor log'!$C68=SelectedDate,'Visitor log'!$L68=""),1,0)</f>
        <v>0</v>
      </c>
      <c r="J64" s="77" t="n">
        <f aca="false">IF(AND('Visitor log'!$D68&lt;&gt;"",'Visitor log'!$C68=SelectedDate,'Visitor log'!$L68&lt;&gt;""),1,0)</f>
        <v>0</v>
      </c>
      <c r="K64" s="80" t="str">
        <f aca="false">IF(AND('Visitor log'!$L68&lt;&gt;"",'Visitor log'!$M68&lt;&gt;""),'Visitor log'!$M68-'Visitor log'!$L68,"")</f>
        <v/>
      </c>
      <c r="L64" s="77" t="n">
        <f aca="true">IF(AND('Visitor log'!$D68&lt;&gt;"",ISNUMBER('Visitor log'!$C68),'Visitor log'!$C68&lt;TODAY(),'Visitor log'!$L68&lt;&gt;"",'Visitor log'!$M68=""),1,0)</f>
        <v>0</v>
      </c>
      <c r="M64" s="77" t="n">
        <f aca="true">IF(AND('Visitor log'!$D68&lt;&gt;"",ISNUMBER('Visitor log'!$C68),'Visitor log'!$C68&lt;=TODAY()-RetentionDays),1,0)</f>
        <v>0</v>
      </c>
    </row>
    <row r="65" customFormat="false" ht="15" hidden="false" customHeight="false" outlineLevel="0" collapsed="false">
      <c r="A65" s="77" t="str">
        <f aca="false">IF(OR('Visitor log'!$D69="",'Visitor log'!$D69=""),"",'Visitor log'!$D69)</f>
        <v/>
      </c>
      <c r="B65" s="77" t="str">
        <f aca="false">IF(OR('Visitor log'!$D69="",'Visitor log'!$E69=""),"",'Visitor log'!$E69)</f>
        <v/>
      </c>
      <c r="C65" s="77" t="str">
        <f aca="false">IF(OR('Visitor log'!$D69="",'Visitor log'!$I69=""),"",'Visitor log'!$I69)</f>
        <v/>
      </c>
      <c r="D65" s="78" t="str">
        <f aca="false">IF(OR('Visitor log'!$D69="",'Visitor log'!$L69=""),"",'Visitor log'!$L69)</f>
        <v/>
      </c>
      <c r="E65" s="77" t="str">
        <f aca="false">IF(OR('Visitor log'!$D69="",'Visitor log'!$K69=""),"",'Visitor log'!$K69)</f>
        <v/>
      </c>
      <c r="F65" s="77" t="str">
        <f aca="false">IF(OR('Visitor log'!$D69="",'Visitor log'!$H69=""),"",'Visitor log'!$H69)</f>
        <v/>
      </c>
      <c r="G65" s="77" t="n">
        <f aca="false">IF(AND('Visitor log'!$D69&lt;&gt;"",'Visitor log'!$C69=SelectedDate,'Visitor log'!$L69&lt;&gt;"",'Visitor log'!$M69=""),1,0)</f>
        <v>0</v>
      </c>
      <c r="H65" s="77" t="str">
        <f aca="false">IF(G65=1,SUM($G$3:G65),"")</f>
        <v/>
      </c>
      <c r="I65" s="77" t="n">
        <f aca="false">IF(AND('Visitor log'!$D69&lt;&gt;"",'Visitor log'!$C69=SelectedDate,'Visitor log'!$L69=""),1,0)</f>
        <v>0</v>
      </c>
      <c r="J65" s="77" t="n">
        <f aca="false">IF(AND('Visitor log'!$D69&lt;&gt;"",'Visitor log'!$C69=SelectedDate,'Visitor log'!$L69&lt;&gt;""),1,0)</f>
        <v>0</v>
      </c>
      <c r="K65" s="80" t="str">
        <f aca="false">IF(AND('Visitor log'!$L69&lt;&gt;"",'Visitor log'!$M69&lt;&gt;""),'Visitor log'!$M69-'Visitor log'!$L69,"")</f>
        <v/>
      </c>
      <c r="L65" s="77" t="n">
        <f aca="true">IF(AND('Visitor log'!$D69&lt;&gt;"",ISNUMBER('Visitor log'!$C69),'Visitor log'!$C69&lt;TODAY(),'Visitor log'!$L69&lt;&gt;"",'Visitor log'!$M69=""),1,0)</f>
        <v>0</v>
      </c>
      <c r="M65" s="77" t="n">
        <f aca="true">IF(AND('Visitor log'!$D69&lt;&gt;"",ISNUMBER('Visitor log'!$C69),'Visitor log'!$C69&lt;=TODAY()-RetentionDays),1,0)</f>
        <v>0</v>
      </c>
    </row>
    <row r="66" customFormat="false" ht="15" hidden="false" customHeight="false" outlineLevel="0" collapsed="false">
      <c r="A66" s="77" t="str">
        <f aca="false">IF(OR('Visitor log'!$D70="",'Visitor log'!$D70=""),"",'Visitor log'!$D70)</f>
        <v/>
      </c>
      <c r="B66" s="77" t="str">
        <f aca="false">IF(OR('Visitor log'!$D70="",'Visitor log'!$E70=""),"",'Visitor log'!$E70)</f>
        <v/>
      </c>
      <c r="C66" s="77" t="str">
        <f aca="false">IF(OR('Visitor log'!$D70="",'Visitor log'!$I70=""),"",'Visitor log'!$I70)</f>
        <v/>
      </c>
      <c r="D66" s="78" t="str">
        <f aca="false">IF(OR('Visitor log'!$D70="",'Visitor log'!$L70=""),"",'Visitor log'!$L70)</f>
        <v/>
      </c>
      <c r="E66" s="77" t="str">
        <f aca="false">IF(OR('Visitor log'!$D70="",'Visitor log'!$K70=""),"",'Visitor log'!$K70)</f>
        <v/>
      </c>
      <c r="F66" s="77" t="str">
        <f aca="false">IF(OR('Visitor log'!$D70="",'Visitor log'!$H70=""),"",'Visitor log'!$H70)</f>
        <v/>
      </c>
      <c r="G66" s="77" t="n">
        <f aca="false">IF(AND('Visitor log'!$D70&lt;&gt;"",'Visitor log'!$C70=SelectedDate,'Visitor log'!$L70&lt;&gt;"",'Visitor log'!$M70=""),1,0)</f>
        <v>0</v>
      </c>
      <c r="H66" s="77" t="str">
        <f aca="false">IF(G66=1,SUM($G$3:G66),"")</f>
        <v/>
      </c>
      <c r="I66" s="77" t="n">
        <f aca="false">IF(AND('Visitor log'!$D70&lt;&gt;"",'Visitor log'!$C70=SelectedDate,'Visitor log'!$L70=""),1,0)</f>
        <v>0</v>
      </c>
      <c r="J66" s="77" t="n">
        <f aca="false">IF(AND('Visitor log'!$D70&lt;&gt;"",'Visitor log'!$C70=SelectedDate,'Visitor log'!$L70&lt;&gt;""),1,0)</f>
        <v>0</v>
      </c>
      <c r="K66" s="80" t="str">
        <f aca="false">IF(AND('Visitor log'!$L70&lt;&gt;"",'Visitor log'!$M70&lt;&gt;""),'Visitor log'!$M70-'Visitor log'!$L70,"")</f>
        <v/>
      </c>
      <c r="L66" s="77" t="n">
        <f aca="true">IF(AND('Visitor log'!$D70&lt;&gt;"",ISNUMBER('Visitor log'!$C70),'Visitor log'!$C70&lt;TODAY(),'Visitor log'!$L70&lt;&gt;"",'Visitor log'!$M70=""),1,0)</f>
        <v>0</v>
      </c>
      <c r="M66" s="77" t="n">
        <f aca="true">IF(AND('Visitor log'!$D70&lt;&gt;"",ISNUMBER('Visitor log'!$C70),'Visitor log'!$C70&lt;=TODAY()-RetentionDays),1,0)</f>
        <v>0</v>
      </c>
    </row>
    <row r="67" customFormat="false" ht="15" hidden="false" customHeight="false" outlineLevel="0" collapsed="false">
      <c r="A67" s="77" t="str">
        <f aca="false">IF(OR('Visitor log'!$D71="",'Visitor log'!$D71=""),"",'Visitor log'!$D71)</f>
        <v/>
      </c>
      <c r="B67" s="77" t="str">
        <f aca="false">IF(OR('Visitor log'!$D71="",'Visitor log'!$E71=""),"",'Visitor log'!$E71)</f>
        <v/>
      </c>
      <c r="C67" s="77" t="str">
        <f aca="false">IF(OR('Visitor log'!$D71="",'Visitor log'!$I71=""),"",'Visitor log'!$I71)</f>
        <v/>
      </c>
      <c r="D67" s="78" t="str">
        <f aca="false">IF(OR('Visitor log'!$D71="",'Visitor log'!$L71=""),"",'Visitor log'!$L71)</f>
        <v/>
      </c>
      <c r="E67" s="77" t="str">
        <f aca="false">IF(OR('Visitor log'!$D71="",'Visitor log'!$K71=""),"",'Visitor log'!$K71)</f>
        <v/>
      </c>
      <c r="F67" s="77" t="str">
        <f aca="false">IF(OR('Visitor log'!$D71="",'Visitor log'!$H71=""),"",'Visitor log'!$H71)</f>
        <v/>
      </c>
      <c r="G67" s="77" t="n">
        <f aca="false">IF(AND('Visitor log'!$D71&lt;&gt;"",'Visitor log'!$C71=SelectedDate,'Visitor log'!$L71&lt;&gt;"",'Visitor log'!$M71=""),1,0)</f>
        <v>0</v>
      </c>
      <c r="H67" s="77" t="str">
        <f aca="false">IF(G67=1,SUM($G$3:G67),"")</f>
        <v/>
      </c>
      <c r="I67" s="77" t="n">
        <f aca="false">IF(AND('Visitor log'!$D71&lt;&gt;"",'Visitor log'!$C71=SelectedDate,'Visitor log'!$L71=""),1,0)</f>
        <v>0</v>
      </c>
      <c r="J67" s="77" t="n">
        <f aca="false">IF(AND('Visitor log'!$D71&lt;&gt;"",'Visitor log'!$C71=SelectedDate,'Visitor log'!$L71&lt;&gt;""),1,0)</f>
        <v>0</v>
      </c>
      <c r="K67" s="80" t="str">
        <f aca="false">IF(AND('Visitor log'!$L71&lt;&gt;"",'Visitor log'!$M71&lt;&gt;""),'Visitor log'!$M71-'Visitor log'!$L71,"")</f>
        <v/>
      </c>
      <c r="L67" s="77" t="n">
        <f aca="true">IF(AND('Visitor log'!$D71&lt;&gt;"",ISNUMBER('Visitor log'!$C71),'Visitor log'!$C71&lt;TODAY(),'Visitor log'!$L71&lt;&gt;"",'Visitor log'!$M71=""),1,0)</f>
        <v>0</v>
      </c>
      <c r="M67" s="77" t="n">
        <f aca="true">IF(AND('Visitor log'!$D71&lt;&gt;"",ISNUMBER('Visitor log'!$C71),'Visitor log'!$C71&lt;=TODAY()-RetentionDays),1,0)</f>
        <v>0</v>
      </c>
    </row>
    <row r="68" customFormat="false" ht="15" hidden="false" customHeight="false" outlineLevel="0" collapsed="false">
      <c r="A68" s="77" t="str">
        <f aca="false">IF(OR('Visitor log'!$D72="",'Visitor log'!$D72=""),"",'Visitor log'!$D72)</f>
        <v/>
      </c>
      <c r="B68" s="77" t="str">
        <f aca="false">IF(OR('Visitor log'!$D72="",'Visitor log'!$E72=""),"",'Visitor log'!$E72)</f>
        <v/>
      </c>
      <c r="C68" s="77" t="str">
        <f aca="false">IF(OR('Visitor log'!$D72="",'Visitor log'!$I72=""),"",'Visitor log'!$I72)</f>
        <v/>
      </c>
      <c r="D68" s="78" t="str">
        <f aca="false">IF(OR('Visitor log'!$D72="",'Visitor log'!$L72=""),"",'Visitor log'!$L72)</f>
        <v/>
      </c>
      <c r="E68" s="77" t="str">
        <f aca="false">IF(OR('Visitor log'!$D72="",'Visitor log'!$K72=""),"",'Visitor log'!$K72)</f>
        <v/>
      </c>
      <c r="F68" s="77" t="str">
        <f aca="false">IF(OR('Visitor log'!$D72="",'Visitor log'!$H72=""),"",'Visitor log'!$H72)</f>
        <v/>
      </c>
      <c r="G68" s="77" t="n">
        <f aca="false">IF(AND('Visitor log'!$D72&lt;&gt;"",'Visitor log'!$C72=SelectedDate,'Visitor log'!$L72&lt;&gt;"",'Visitor log'!$M72=""),1,0)</f>
        <v>0</v>
      </c>
      <c r="H68" s="77" t="str">
        <f aca="false">IF(G68=1,SUM($G$3:G68),"")</f>
        <v/>
      </c>
      <c r="I68" s="77" t="n">
        <f aca="false">IF(AND('Visitor log'!$D72&lt;&gt;"",'Visitor log'!$C72=SelectedDate,'Visitor log'!$L72=""),1,0)</f>
        <v>0</v>
      </c>
      <c r="J68" s="77" t="n">
        <f aca="false">IF(AND('Visitor log'!$D72&lt;&gt;"",'Visitor log'!$C72=SelectedDate,'Visitor log'!$L72&lt;&gt;""),1,0)</f>
        <v>0</v>
      </c>
      <c r="K68" s="80" t="str">
        <f aca="false">IF(AND('Visitor log'!$L72&lt;&gt;"",'Visitor log'!$M72&lt;&gt;""),'Visitor log'!$M72-'Visitor log'!$L72,"")</f>
        <v/>
      </c>
      <c r="L68" s="77" t="n">
        <f aca="true">IF(AND('Visitor log'!$D72&lt;&gt;"",ISNUMBER('Visitor log'!$C72),'Visitor log'!$C72&lt;TODAY(),'Visitor log'!$L72&lt;&gt;"",'Visitor log'!$M72=""),1,0)</f>
        <v>0</v>
      </c>
      <c r="M68" s="77" t="n">
        <f aca="true">IF(AND('Visitor log'!$D72&lt;&gt;"",ISNUMBER('Visitor log'!$C72),'Visitor log'!$C72&lt;=TODAY()-RetentionDays),1,0)</f>
        <v>0</v>
      </c>
    </row>
    <row r="69" customFormat="false" ht="15" hidden="false" customHeight="false" outlineLevel="0" collapsed="false">
      <c r="A69" s="77" t="str">
        <f aca="false">IF(OR('Visitor log'!$D73="",'Visitor log'!$D73=""),"",'Visitor log'!$D73)</f>
        <v/>
      </c>
      <c r="B69" s="77" t="str">
        <f aca="false">IF(OR('Visitor log'!$D73="",'Visitor log'!$E73=""),"",'Visitor log'!$E73)</f>
        <v/>
      </c>
      <c r="C69" s="77" t="str">
        <f aca="false">IF(OR('Visitor log'!$D73="",'Visitor log'!$I73=""),"",'Visitor log'!$I73)</f>
        <v/>
      </c>
      <c r="D69" s="78" t="str">
        <f aca="false">IF(OR('Visitor log'!$D73="",'Visitor log'!$L73=""),"",'Visitor log'!$L73)</f>
        <v/>
      </c>
      <c r="E69" s="77" t="str">
        <f aca="false">IF(OR('Visitor log'!$D73="",'Visitor log'!$K73=""),"",'Visitor log'!$K73)</f>
        <v/>
      </c>
      <c r="F69" s="77" t="str">
        <f aca="false">IF(OR('Visitor log'!$D73="",'Visitor log'!$H73=""),"",'Visitor log'!$H73)</f>
        <v/>
      </c>
      <c r="G69" s="77" t="n">
        <f aca="false">IF(AND('Visitor log'!$D73&lt;&gt;"",'Visitor log'!$C73=SelectedDate,'Visitor log'!$L73&lt;&gt;"",'Visitor log'!$M73=""),1,0)</f>
        <v>0</v>
      </c>
      <c r="H69" s="77" t="str">
        <f aca="false">IF(G69=1,SUM($G$3:G69),"")</f>
        <v/>
      </c>
      <c r="I69" s="77" t="n">
        <f aca="false">IF(AND('Visitor log'!$D73&lt;&gt;"",'Visitor log'!$C73=SelectedDate,'Visitor log'!$L73=""),1,0)</f>
        <v>0</v>
      </c>
      <c r="J69" s="77" t="n">
        <f aca="false">IF(AND('Visitor log'!$D73&lt;&gt;"",'Visitor log'!$C73=SelectedDate,'Visitor log'!$L73&lt;&gt;""),1,0)</f>
        <v>0</v>
      </c>
      <c r="K69" s="80" t="str">
        <f aca="false">IF(AND('Visitor log'!$L73&lt;&gt;"",'Visitor log'!$M73&lt;&gt;""),'Visitor log'!$M73-'Visitor log'!$L73,"")</f>
        <v/>
      </c>
      <c r="L69" s="77" t="n">
        <f aca="true">IF(AND('Visitor log'!$D73&lt;&gt;"",ISNUMBER('Visitor log'!$C73),'Visitor log'!$C73&lt;TODAY(),'Visitor log'!$L73&lt;&gt;"",'Visitor log'!$M73=""),1,0)</f>
        <v>0</v>
      </c>
      <c r="M69" s="77" t="n">
        <f aca="true">IF(AND('Visitor log'!$D73&lt;&gt;"",ISNUMBER('Visitor log'!$C73),'Visitor log'!$C73&lt;=TODAY()-RetentionDays),1,0)</f>
        <v>0</v>
      </c>
    </row>
    <row r="70" customFormat="false" ht="15" hidden="false" customHeight="false" outlineLevel="0" collapsed="false">
      <c r="A70" s="77" t="str">
        <f aca="false">IF(OR('Visitor log'!$D74="",'Visitor log'!$D74=""),"",'Visitor log'!$D74)</f>
        <v/>
      </c>
      <c r="B70" s="77" t="str">
        <f aca="false">IF(OR('Visitor log'!$D74="",'Visitor log'!$E74=""),"",'Visitor log'!$E74)</f>
        <v/>
      </c>
      <c r="C70" s="77" t="str">
        <f aca="false">IF(OR('Visitor log'!$D74="",'Visitor log'!$I74=""),"",'Visitor log'!$I74)</f>
        <v/>
      </c>
      <c r="D70" s="78" t="str">
        <f aca="false">IF(OR('Visitor log'!$D74="",'Visitor log'!$L74=""),"",'Visitor log'!$L74)</f>
        <v/>
      </c>
      <c r="E70" s="77" t="str">
        <f aca="false">IF(OR('Visitor log'!$D74="",'Visitor log'!$K74=""),"",'Visitor log'!$K74)</f>
        <v/>
      </c>
      <c r="F70" s="77" t="str">
        <f aca="false">IF(OR('Visitor log'!$D74="",'Visitor log'!$H74=""),"",'Visitor log'!$H74)</f>
        <v/>
      </c>
      <c r="G70" s="77" t="n">
        <f aca="false">IF(AND('Visitor log'!$D74&lt;&gt;"",'Visitor log'!$C74=SelectedDate,'Visitor log'!$L74&lt;&gt;"",'Visitor log'!$M74=""),1,0)</f>
        <v>0</v>
      </c>
      <c r="H70" s="77" t="str">
        <f aca="false">IF(G70=1,SUM($G$3:G70),"")</f>
        <v/>
      </c>
      <c r="I70" s="77" t="n">
        <f aca="false">IF(AND('Visitor log'!$D74&lt;&gt;"",'Visitor log'!$C74=SelectedDate,'Visitor log'!$L74=""),1,0)</f>
        <v>0</v>
      </c>
      <c r="J70" s="77" t="n">
        <f aca="false">IF(AND('Visitor log'!$D74&lt;&gt;"",'Visitor log'!$C74=SelectedDate,'Visitor log'!$L74&lt;&gt;""),1,0)</f>
        <v>0</v>
      </c>
      <c r="K70" s="80" t="str">
        <f aca="false">IF(AND('Visitor log'!$L74&lt;&gt;"",'Visitor log'!$M74&lt;&gt;""),'Visitor log'!$M74-'Visitor log'!$L74,"")</f>
        <v/>
      </c>
      <c r="L70" s="77" t="n">
        <f aca="true">IF(AND('Visitor log'!$D74&lt;&gt;"",ISNUMBER('Visitor log'!$C74),'Visitor log'!$C74&lt;TODAY(),'Visitor log'!$L74&lt;&gt;"",'Visitor log'!$M74=""),1,0)</f>
        <v>0</v>
      </c>
      <c r="M70" s="77" t="n">
        <f aca="true">IF(AND('Visitor log'!$D74&lt;&gt;"",ISNUMBER('Visitor log'!$C74),'Visitor log'!$C74&lt;=TODAY()-RetentionDays),1,0)</f>
        <v>0</v>
      </c>
    </row>
    <row r="71" customFormat="false" ht="15" hidden="false" customHeight="false" outlineLevel="0" collapsed="false">
      <c r="A71" s="77" t="str">
        <f aca="false">IF(OR('Visitor log'!$D75="",'Visitor log'!$D75=""),"",'Visitor log'!$D75)</f>
        <v/>
      </c>
      <c r="B71" s="77" t="str">
        <f aca="false">IF(OR('Visitor log'!$D75="",'Visitor log'!$E75=""),"",'Visitor log'!$E75)</f>
        <v/>
      </c>
      <c r="C71" s="77" t="str">
        <f aca="false">IF(OR('Visitor log'!$D75="",'Visitor log'!$I75=""),"",'Visitor log'!$I75)</f>
        <v/>
      </c>
      <c r="D71" s="78" t="str">
        <f aca="false">IF(OR('Visitor log'!$D75="",'Visitor log'!$L75=""),"",'Visitor log'!$L75)</f>
        <v/>
      </c>
      <c r="E71" s="77" t="str">
        <f aca="false">IF(OR('Visitor log'!$D75="",'Visitor log'!$K75=""),"",'Visitor log'!$K75)</f>
        <v/>
      </c>
      <c r="F71" s="77" t="str">
        <f aca="false">IF(OR('Visitor log'!$D75="",'Visitor log'!$H75=""),"",'Visitor log'!$H75)</f>
        <v/>
      </c>
      <c r="G71" s="77" t="n">
        <f aca="false">IF(AND('Visitor log'!$D75&lt;&gt;"",'Visitor log'!$C75=SelectedDate,'Visitor log'!$L75&lt;&gt;"",'Visitor log'!$M75=""),1,0)</f>
        <v>0</v>
      </c>
      <c r="H71" s="77" t="str">
        <f aca="false">IF(G71=1,SUM($G$3:G71),"")</f>
        <v/>
      </c>
      <c r="I71" s="77" t="n">
        <f aca="false">IF(AND('Visitor log'!$D75&lt;&gt;"",'Visitor log'!$C75=SelectedDate,'Visitor log'!$L75=""),1,0)</f>
        <v>0</v>
      </c>
      <c r="J71" s="77" t="n">
        <f aca="false">IF(AND('Visitor log'!$D75&lt;&gt;"",'Visitor log'!$C75=SelectedDate,'Visitor log'!$L75&lt;&gt;""),1,0)</f>
        <v>0</v>
      </c>
      <c r="K71" s="80" t="str">
        <f aca="false">IF(AND('Visitor log'!$L75&lt;&gt;"",'Visitor log'!$M75&lt;&gt;""),'Visitor log'!$M75-'Visitor log'!$L75,"")</f>
        <v/>
      </c>
      <c r="L71" s="77" t="n">
        <f aca="true">IF(AND('Visitor log'!$D75&lt;&gt;"",ISNUMBER('Visitor log'!$C75),'Visitor log'!$C75&lt;TODAY(),'Visitor log'!$L75&lt;&gt;"",'Visitor log'!$M75=""),1,0)</f>
        <v>0</v>
      </c>
      <c r="M71" s="77" t="n">
        <f aca="true">IF(AND('Visitor log'!$D75&lt;&gt;"",ISNUMBER('Visitor log'!$C75),'Visitor log'!$C75&lt;=TODAY()-RetentionDays),1,0)</f>
        <v>0</v>
      </c>
    </row>
    <row r="72" customFormat="false" ht="15" hidden="false" customHeight="false" outlineLevel="0" collapsed="false">
      <c r="A72" s="77" t="str">
        <f aca="false">IF(OR('Visitor log'!$D76="",'Visitor log'!$D76=""),"",'Visitor log'!$D76)</f>
        <v/>
      </c>
      <c r="B72" s="77" t="str">
        <f aca="false">IF(OR('Visitor log'!$D76="",'Visitor log'!$E76=""),"",'Visitor log'!$E76)</f>
        <v/>
      </c>
      <c r="C72" s="77" t="str">
        <f aca="false">IF(OR('Visitor log'!$D76="",'Visitor log'!$I76=""),"",'Visitor log'!$I76)</f>
        <v/>
      </c>
      <c r="D72" s="78" t="str">
        <f aca="false">IF(OR('Visitor log'!$D76="",'Visitor log'!$L76=""),"",'Visitor log'!$L76)</f>
        <v/>
      </c>
      <c r="E72" s="77" t="str">
        <f aca="false">IF(OR('Visitor log'!$D76="",'Visitor log'!$K76=""),"",'Visitor log'!$K76)</f>
        <v/>
      </c>
      <c r="F72" s="77" t="str">
        <f aca="false">IF(OR('Visitor log'!$D76="",'Visitor log'!$H76=""),"",'Visitor log'!$H76)</f>
        <v/>
      </c>
      <c r="G72" s="77" t="n">
        <f aca="false">IF(AND('Visitor log'!$D76&lt;&gt;"",'Visitor log'!$C76=SelectedDate,'Visitor log'!$L76&lt;&gt;"",'Visitor log'!$M76=""),1,0)</f>
        <v>0</v>
      </c>
      <c r="H72" s="77" t="str">
        <f aca="false">IF(G72=1,SUM($G$3:G72),"")</f>
        <v/>
      </c>
      <c r="I72" s="77" t="n">
        <f aca="false">IF(AND('Visitor log'!$D76&lt;&gt;"",'Visitor log'!$C76=SelectedDate,'Visitor log'!$L76=""),1,0)</f>
        <v>0</v>
      </c>
      <c r="J72" s="77" t="n">
        <f aca="false">IF(AND('Visitor log'!$D76&lt;&gt;"",'Visitor log'!$C76=SelectedDate,'Visitor log'!$L76&lt;&gt;""),1,0)</f>
        <v>0</v>
      </c>
      <c r="K72" s="80" t="str">
        <f aca="false">IF(AND('Visitor log'!$L76&lt;&gt;"",'Visitor log'!$M76&lt;&gt;""),'Visitor log'!$M76-'Visitor log'!$L76,"")</f>
        <v/>
      </c>
      <c r="L72" s="77" t="n">
        <f aca="true">IF(AND('Visitor log'!$D76&lt;&gt;"",ISNUMBER('Visitor log'!$C76),'Visitor log'!$C76&lt;TODAY(),'Visitor log'!$L76&lt;&gt;"",'Visitor log'!$M76=""),1,0)</f>
        <v>0</v>
      </c>
      <c r="M72" s="77" t="n">
        <f aca="true">IF(AND('Visitor log'!$D76&lt;&gt;"",ISNUMBER('Visitor log'!$C76),'Visitor log'!$C76&lt;=TODAY()-RetentionDays),1,0)</f>
        <v>0</v>
      </c>
    </row>
    <row r="73" customFormat="false" ht="15" hidden="false" customHeight="false" outlineLevel="0" collapsed="false">
      <c r="A73" s="77" t="str">
        <f aca="false">IF(OR('Visitor log'!$D77="",'Visitor log'!$D77=""),"",'Visitor log'!$D77)</f>
        <v/>
      </c>
      <c r="B73" s="77" t="str">
        <f aca="false">IF(OR('Visitor log'!$D77="",'Visitor log'!$E77=""),"",'Visitor log'!$E77)</f>
        <v/>
      </c>
      <c r="C73" s="77" t="str">
        <f aca="false">IF(OR('Visitor log'!$D77="",'Visitor log'!$I77=""),"",'Visitor log'!$I77)</f>
        <v/>
      </c>
      <c r="D73" s="78" t="str">
        <f aca="false">IF(OR('Visitor log'!$D77="",'Visitor log'!$L77=""),"",'Visitor log'!$L77)</f>
        <v/>
      </c>
      <c r="E73" s="77" t="str">
        <f aca="false">IF(OR('Visitor log'!$D77="",'Visitor log'!$K77=""),"",'Visitor log'!$K77)</f>
        <v/>
      </c>
      <c r="F73" s="77" t="str">
        <f aca="false">IF(OR('Visitor log'!$D77="",'Visitor log'!$H77=""),"",'Visitor log'!$H77)</f>
        <v/>
      </c>
      <c r="G73" s="77" t="n">
        <f aca="false">IF(AND('Visitor log'!$D77&lt;&gt;"",'Visitor log'!$C77=SelectedDate,'Visitor log'!$L77&lt;&gt;"",'Visitor log'!$M77=""),1,0)</f>
        <v>0</v>
      </c>
      <c r="H73" s="77" t="str">
        <f aca="false">IF(G73=1,SUM($G$3:G73),"")</f>
        <v/>
      </c>
      <c r="I73" s="77" t="n">
        <f aca="false">IF(AND('Visitor log'!$D77&lt;&gt;"",'Visitor log'!$C77=SelectedDate,'Visitor log'!$L77=""),1,0)</f>
        <v>0</v>
      </c>
      <c r="J73" s="77" t="n">
        <f aca="false">IF(AND('Visitor log'!$D77&lt;&gt;"",'Visitor log'!$C77=SelectedDate,'Visitor log'!$L77&lt;&gt;""),1,0)</f>
        <v>0</v>
      </c>
      <c r="K73" s="80" t="str">
        <f aca="false">IF(AND('Visitor log'!$L77&lt;&gt;"",'Visitor log'!$M77&lt;&gt;""),'Visitor log'!$M77-'Visitor log'!$L77,"")</f>
        <v/>
      </c>
      <c r="L73" s="77" t="n">
        <f aca="true">IF(AND('Visitor log'!$D77&lt;&gt;"",ISNUMBER('Visitor log'!$C77),'Visitor log'!$C77&lt;TODAY(),'Visitor log'!$L77&lt;&gt;"",'Visitor log'!$M77=""),1,0)</f>
        <v>0</v>
      </c>
      <c r="M73" s="77" t="n">
        <f aca="true">IF(AND('Visitor log'!$D77&lt;&gt;"",ISNUMBER('Visitor log'!$C77),'Visitor log'!$C77&lt;=TODAY()-RetentionDays),1,0)</f>
        <v>0</v>
      </c>
    </row>
    <row r="74" customFormat="false" ht="15" hidden="false" customHeight="false" outlineLevel="0" collapsed="false">
      <c r="A74" s="77" t="str">
        <f aca="false">IF(OR('Visitor log'!$D78="",'Visitor log'!$D78=""),"",'Visitor log'!$D78)</f>
        <v/>
      </c>
      <c r="B74" s="77" t="str">
        <f aca="false">IF(OR('Visitor log'!$D78="",'Visitor log'!$E78=""),"",'Visitor log'!$E78)</f>
        <v/>
      </c>
      <c r="C74" s="77" t="str">
        <f aca="false">IF(OR('Visitor log'!$D78="",'Visitor log'!$I78=""),"",'Visitor log'!$I78)</f>
        <v/>
      </c>
      <c r="D74" s="78" t="str">
        <f aca="false">IF(OR('Visitor log'!$D78="",'Visitor log'!$L78=""),"",'Visitor log'!$L78)</f>
        <v/>
      </c>
      <c r="E74" s="77" t="str">
        <f aca="false">IF(OR('Visitor log'!$D78="",'Visitor log'!$K78=""),"",'Visitor log'!$K78)</f>
        <v/>
      </c>
      <c r="F74" s="77" t="str">
        <f aca="false">IF(OR('Visitor log'!$D78="",'Visitor log'!$H78=""),"",'Visitor log'!$H78)</f>
        <v/>
      </c>
      <c r="G74" s="77" t="n">
        <f aca="false">IF(AND('Visitor log'!$D78&lt;&gt;"",'Visitor log'!$C78=SelectedDate,'Visitor log'!$L78&lt;&gt;"",'Visitor log'!$M78=""),1,0)</f>
        <v>0</v>
      </c>
      <c r="H74" s="77" t="str">
        <f aca="false">IF(G74=1,SUM($G$3:G74),"")</f>
        <v/>
      </c>
      <c r="I74" s="77" t="n">
        <f aca="false">IF(AND('Visitor log'!$D78&lt;&gt;"",'Visitor log'!$C78=SelectedDate,'Visitor log'!$L78=""),1,0)</f>
        <v>0</v>
      </c>
      <c r="J74" s="77" t="n">
        <f aca="false">IF(AND('Visitor log'!$D78&lt;&gt;"",'Visitor log'!$C78=SelectedDate,'Visitor log'!$L78&lt;&gt;""),1,0)</f>
        <v>0</v>
      </c>
      <c r="K74" s="80" t="str">
        <f aca="false">IF(AND('Visitor log'!$L78&lt;&gt;"",'Visitor log'!$M78&lt;&gt;""),'Visitor log'!$M78-'Visitor log'!$L78,"")</f>
        <v/>
      </c>
      <c r="L74" s="77" t="n">
        <f aca="true">IF(AND('Visitor log'!$D78&lt;&gt;"",ISNUMBER('Visitor log'!$C78),'Visitor log'!$C78&lt;TODAY(),'Visitor log'!$L78&lt;&gt;"",'Visitor log'!$M78=""),1,0)</f>
        <v>0</v>
      </c>
      <c r="M74" s="77" t="n">
        <f aca="true">IF(AND('Visitor log'!$D78&lt;&gt;"",ISNUMBER('Visitor log'!$C78),'Visitor log'!$C78&lt;=TODAY()-RetentionDays),1,0)</f>
        <v>0</v>
      </c>
    </row>
    <row r="75" customFormat="false" ht="15" hidden="false" customHeight="false" outlineLevel="0" collapsed="false">
      <c r="A75" s="77" t="str">
        <f aca="false">IF(OR('Visitor log'!$D79="",'Visitor log'!$D79=""),"",'Visitor log'!$D79)</f>
        <v/>
      </c>
      <c r="B75" s="77" t="str">
        <f aca="false">IF(OR('Visitor log'!$D79="",'Visitor log'!$E79=""),"",'Visitor log'!$E79)</f>
        <v/>
      </c>
      <c r="C75" s="77" t="str">
        <f aca="false">IF(OR('Visitor log'!$D79="",'Visitor log'!$I79=""),"",'Visitor log'!$I79)</f>
        <v/>
      </c>
      <c r="D75" s="78" t="str">
        <f aca="false">IF(OR('Visitor log'!$D79="",'Visitor log'!$L79=""),"",'Visitor log'!$L79)</f>
        <v/>
      </c>
      <c r="E75" s="77" t="str">
        <f aca="false">IF(OR('Visitor log'!$D79="",'Visitor log'!$K79=""),"",'Visitor log'!$K79)</f>
        <v/>
      </c>
      <c r="F75" s="77" t="str">
        <f aca="false">IF(OR('Visitor log'!$D79="",'Visitor log'!$H79=""),"",'Visitor log'!$H79)</f>
        <v/>
      </c>
      <c r="G75" s="77" t="n">
        <f aca="false">IF(AND('Visitor log'!$D79&lt;&gt;"",'Visitor log'!$C79=SelectedDate,'Visitor log'!$L79&lt;&gt;"",'Visitor log'!$M79=""),1,0)</f>
        <v>0</v>
      </c>
      <c r="H75" s="77" t="str">
        <f aca="false">IF(G75=1,SUM($G$3:G75),"")</f>
        <v/>
      </c>
      <c r="I75" s="77" t="n">
        <f aca="false">IF(AND('Visitor log'!$D79&lt;&gt;"",'Visitor log'!$C79=SelectedDate,'Visitor log'!$L79=""),1,0)</f>
        <v>0</v>
      </c>
      <c r="J75" s="77" t="n">
        <f aca="false">IF(AND('Visitor log'!$D79&lt;&gt;"",'Visitor log'!$C79=SelectedDate,'Visitor log'!$L79&lt;&gt;""),1,0)</f>
        <v>0</v>
      </c>
      <c r="K75" s="80" t="str">
        <f aca="false">IF(AND('Visitor log'!$L79&lt;&gt;"",'Visitor log'!$M79&lt;&gt;""),'Visitor log'!$M79-'Visitor log'!$L79,"")</f>
        <v/>
      </c>
      <c r="L75" s="77" t="n">
        <f aca="true">IF(AND('Visitor log'!$D79&lt;&gt;"",ISNUMBER('Visitor log'!$C79),'Visitor log'!$C79&lt;TODAY(),'Visitor log'!$L79&lt;&gt;"",'Visitor log'!$M79=""),1,0)</f>
        <v>0</v>
      </c>
      <c r="M75" s="77" t="n">
        <f aca="true">IF(AND('Visitor log'!$D79&lt;&gt;"",ISNUMBER('Visitor log'!$C79),'Visitor log'!$C79&lt;=TODAY()-RetentionDays),1,0)</f>
        <v>0</v>
      </c>
    </row>
    <row r="76" customFormat="false" ht="15" hidden="false" customHeight="false" outlineLevel="0" collapsed="false">
      <c r="A76" s="77" t="str">
        <f aca="false">IF(OR('Visitor log'!$D80="",'Visitor log'!$D80=""),"",'Visitor log'!$D80)</f>
        <v/>
      </c>
      <c r="B76" s="77" t="str">
        <f aca="false">IF(OR('Visitor log'!$D80="",'Visitor log'!$E80=""),"",'Visitor log'!$E80)</f>
        <v/>
      </c>
      <c r="C76" s="77" t="str">
        <f aca="false">IF(OR('Visitor log'!$D80="",'Visitor log'!$I80=""),"",'Visitor log'!$I80)</f>
        <v/>
      </c>
      <c r="D76" s="78" t="str">
        <f aca="false">IF(OR('Visitor log'!$D80="",'Visitor log'!$L80=""),"",'Visitor log'!$L80)</f>
        <v/>
      </c>
      <c r="E76" s="77" t="str">
        <f aca="false">IF(OR('Visitor log'!$D80="",'Visitor log'!$K80=""),"",'Visitor log'!$K80)</f>
        <v/>
      </c>
      <c r="F76" s="77" t="str">
        <f aca="false">IF(OR('Visitor log'!$D80="",'Visitor log'!$H80=""),"",'Visitor log'!$H80)</f>
        <v/>
      </c>
      <c r="G76" s="77" t="n">
        <f aca="false">IF(AND('Visitor log'!$D80&lt;&gt;"",'Visitor log'!$C80=SelectedDate,'Visitor log'!$L80&lt;&gt;"",'Visitor log'!$M80=""),1,0)</f>
        <v>0</v>
      </c>
      <c r="H76" s="77" t="str">
        <f aca="false">IF(G76=1,SUM($G$3:G76),"")</f>
        <v/>
      </c>
      <c r="I76" s="77" t="n">
        <f aca="false">IF(AND('Visitor log'!$D80&lt;&gt;"",'Visitor log'!$C80=SelectedDate,'Visitor log'!$L80=""),1,0)</f>
        <v>0</v>
      </c>
      <c r="J76" s="77" t="n">
        <f aca="false">IF(AND('Visitor log'!$D80&lt;&gt;"",'Visitor log'!$C80=SelectedDate,'Visitor log'!$L80&lt;&gt;""),1,0)</f>
        <v>0</v>
      </c>
      <c r="K76" s="80" t="str">
        <f aca="false">IF(AND('Visitor log'!$L80&lt;&gt;"",'Visitor log'!$M80&lt;&gt;""),'Visitor log'!$M80-'Visitor log'!$L80,"")</f>
        <v/>
      </c>
      <c r="L76" s="77" t="n">
        <f aca="true">IF(AND('Visitor log'!$D80&lt;&gt;"",ISNUMBER('Visitor log'!$C80),'Visitor log'!$C80&lt;TODAY(),'Visitor log'!$L80&lt;&gt;"",'Visitor log'!$M80=""),1,0)</f>
        <v>0</v>
      </c>
      <c r="M76" s="77" t="n">
        <f aca="true">IF(AND('Visitor log'!$D80&lt;&gt;"",ISNUMBER('Visitor log'!$C80),'Visitor log'!$C80&lt;=TODAY()-RetentionDays),1,0)</f>
        <v>0</v>
      </c>
    </row>
    <row r="77" customFormat="false" ht="15" hidden="false" customHeight="false" outlineLevel="0" collapsed="false">
      <c r="A77" s="77" t="str">
        <f aca="false">IF(OR('Visitor log'!$D81="",'Visitor log'!$D81=""),"",'Visitor log'!$D81)</f>
        <v/>
      </c>
      <c r="B77" s="77" t="str">
        <f aca="false">IF(OR('Visitor log'!$D81="",'Visitor log'!$E81=""),"",'Visitor log'!$E81)</f>
        <v/>
      </c>
      <c r="C77" s="77" t="str">
        <f aca="false">IF(OR('Visitor log'!$D81="",'Visitor log'!$I81=""),"",'Visitor log'!$I81)</f>
        <v/>
      </c>
      <c r="D77" s="78" t="str">
        <f aca="false">IF(OR('Visitor log'!$D81="",'Visitor log'!$L81=""),"",'Visitor log'!$L81)</f>
        <v/>
      </c>
      <c r="E77" s="77" t="str">
        <f aca="false">IF(OR('Visitor log'!$D81="",'Visitor log'!$K81=""),"",'Visitor log'!$K81)</f>
        <v/>
      </c>
      <c r="F77" s="77" t="str">
        <f aca="false">IF(OR('Visitor log'!$D81="",'Visitor log'!$H81=""),"",'Visitor log'!$H81)</f>
        <v/>
      </c>
      <c r="G77" s="77" t="n">
        <f aca="false">IF(AND('Visitor log'!$D81&lt;&gt;"",'Visitor log'!$C81=SelectedDate,'Visitor log'!$L81&lt;&gt;"",'Visitor log'!$M81=""),1,0)</f>
        <v>0</v>
      </c>
      <c r="H77" s="77" t="str">
        <f aca="false">IF(G77=1,SUM($G$3:G77),"")</f>
        <v/>
      </c>
      <c r="I77" s="77" t="n">
        <f aca="false">IF(AND('Visitor log'!$D81&lt;&gt;"",'Visitor log'!$C81=SelectedDate,'Visitor log'!$L81=""),1,0)</f>
        <v>0</v>
      </c>
      <c r="J77" s="77" t="n">
        <f aca="false">IF(AND('Visitor log'!$D81&lt;&gt;"",'Visitor log'!$C81=SelectedDate,'Visitor log'!$L81&lt;&gt;""),1,0)</f>
        <v>0</v>
      </c>
      <c r="K77" s="80" t="str">
        <f aca="false">IF(AND('Visitor log'!$L81&lt;&gt;"",'Visitor log'!$M81&lt;&gt;""),'Visitor log'!$M81-'Visitor log'!$L81,"")</f>
        <v/>
      </c>
      <c r="L77" s="77" t="n">
        <f aca="true">IF(AND('Visitor log'!$D81&lt;&gt;"",ISNUMBER('Visitor log'!$C81),'Visitor log'!$C81&lt;TODAY(),'Visitor log'!$L81&lt;&gt;"",'Visitor log'!$M81=""),1,0)</f>
        <v>0</v>
      </c>
      <c r="M77" s="77" t="n">
        <f aca="true">IF(AND('Visitor log'!$D81&lt;&gt;"",ISNUMBER('Visitor log'!$C81),'Visitor log'!$C81&lt;=TODAY()-RetentionDays),1,0)</f>
        <v>0</v>
      </c>
    </row>
    <row r="78" customFormat="false" ht="15" hidden="false" customHeight="false" outlineLevel="0" collapsed="false">
      <c r="A78" s="77" t="str">
        <f aca="false">IF(OR('Visitor log'!$D82="",'Visitor log'!$D82=""),"",'Visitor log'!$D82)</f>
        <v/>
      </c>
      <c r="B78" s="77" t="str">
        <f aca="false">IF(OR('Visitor log'!$D82="",'Visitor log'!$E82=""),"",'Visitor log'!$E82)</f>
        <v/>
      </c>
      <c r="C78" s="77" t="str">
        <f aca="false">IF(OR('Visitor log'!$D82="",'Visitor log'!$I82=""),"",'Visitor log'!$I82)</f>
        <v/>
      </c>
      <c r="D78" s="78" t="str">
        <f aca="false">IF(OR('Visitor log'!$D82="",'Visitor log'!$L82=""),"",'Visitor log'!$L82)</f>
        <v/>
      </c>
      <c r="E78" s="77" t="str">
        <f aca="false">IF(OR('Visitor log'!$D82="",'Visitor log'!$K82=""),"",'Visitor log'!$K82)</f>
        <v/>
      </c>
      <c r="F78" s="77" t="str">
        <f aca="false">IF(OR('Visitor log'!$D82="",'Visitor log'!$H82=""),"",'Visitor log'!$H82)</f>
        <v/>
      </c>
      <c r="G78" s="77" t="n">
        <f aca="false">IF(AND('Visitor log'!$D82&lt;&gt;"",'Visitor log'!$C82=SelectedDate,'Visitor log'!$L82&lt;&gt;"",'Visitor log'!$M82=""),1,0)</f>
        <v>0</v>
      </c>
      <c r="H78" s="77" t="str">
        <f aca="false">IF(G78=1,SUM($G$3:G78),"")</f>
        <v/>
      </c>
      <c r="I78" s="77" t="n">
        <f aca="false">IF(AND('Visitor log'!$D82&lt;&gt;"",'Visitor log'!$C82=SelectedDate,'Visitor log'!$L82=""),1,0)</f>
        <v>0</v>
      </c>
      <c r="J78" s="77" t="n">
        <f aca="false">IF(AND('Visitor log'!$D82&lt;&gt;"",'Visitor log'!$C82=SelectedDate,'Visitor log'!$L82&lt;&gt;""),1,0)</f>
        <v>0</v>
      </c>
      <c r="K78" s="80" t="str">
        <f aca="false">IF(AND('Visitor log'!$L82&lt;&gt;"",'Visitor log'!$M82&lt;&gt;""),'Visitor log'!$M82-'Visitor log'!$L82,"")</f>
        <v/>
      </c>
      <c r="L78" s="77" t="n">
        <f aca="true">IF(AND('Visitor log'!$D82&lt;&gt;"",ISNUMBER('Visitor log'!$C82),'Visitor log'!$C82&lt;TODAY(),'Visitor log'!$L82&lt;&gt;"",'Visitor log'!$M82=""),1,0)</f>
        <v>0</v>
      </c>
      <c r="M78" s="77" t="n">
        <f aca="true">IF(AND('Visitor log'!$D82&lt;&gt;"",ISNUMBER('Visitor log'!$C82),'Visitor log'!$C82&lt;=TODAY()-RetentionDays),1,0)</f>
        <v>0</v>
      </c>
    </row>
    <row r="79" customFormat="false" ht="15" hidden="false" customHeight="false" outlineLevel="0" collapsed="false">
      <c r="A79" s="77" t="str">
        <f aca="false">IF(OR('Visitor log'!$D83="",'Visitor log'!$D83=""),"",'Visitor log'!$D83)</f>
        <v/>
      </c>
      <c r="B79" s="77" t="str">
        <f aca="false">IF(OR('Visitor log'!$D83="",'Visitor log'!$E83=""),"",'Visitor log'!$E83)</f>
        <v/>
      </c>
      <c r="C79" s="77" t="str">
        <f aca="false">IF(OR('Visitor log'!$D83="",'Visitor log'!$I83=""),"",'Visitor log'!$I83)</f>
        <v/>
      </c>
      <c r="D79" s="78" t="str">
        <f aca="false">IF(OR('Visitor log'!$D83="",'Visitor log'!$L83=""),"",'Visitor log'!$L83)</f>
        <v/>
      </c>
      <c r="E79" s="77" t="str">
        <f aca="false">IF(OR('Visitor log'!$D83="",'Visitor log'!$K83=""),"",'Visitor log'!$K83)</f>
        <v/>
      </c>
      <c r="F79" s="77" t="str">
        <f aca="false">IF(OR('Visitor log'!$D83="",'Visitor log'!$H83=""),"",'Visitor log'!$H83)</f>
        <v/>
      </c>
      <c r="G79" s="77" t="n">
        <f aca="false">IF(AND('Visitor log'!$D83&lt;&gt;"",'Visitor log'!$C83=SelectedDate,'Visitor log'!$L83&lt;&gt;"",'Visitor log'!$M83=""),1,0)</f>
        <v>0</v>
      </c>
      <c r="H79" s="77" t="str">
        <f aca="false">IF(G79=1,SUM($G$3:G79),"")</f>
        <v/>
      </c>
      <c r="I79" s="77" t="n">
        <f aca="false">IF(AND('Visitor log'!$D83&lt;&gt;"",'Visitor log'!$C83=SelectedDate,'Visitor log'!$L83=""),1,0)</f>
        <v>0</v>
      </c>
      <c r="J79" s="77" t="n">
        <f aca="false">IF(AND('Visitor log'!$D83&lt;&gt;"",'Visitor log'!$C83=SelectedDate,'Visitor log'!$L83&lt;&gt;""),1,0)</f>
        <v>0</v>
      </c>
      <c r="K79" s="80" t="str">
        <f aca="false">IF(AND('Visitor log'!$L83&lt;&gt;"",'Visitor log'!$M83&lt;&gt;""),'Visitor log'!$M83-'Visitor log'!$L83,"")</f>
        <v/>
      </c>
      <c r="L79" s="77" t="n">
        <f aca="true">IF(AND('Visitor log'!$D83&lt;&gt;"",ISNUMBER('Visitor log'!$C83),'Visitor log'!$C83&lt;TODAY(),'Visitor log'!$L83&lt;&gt;"",'Visitor log'!$M83=""),1,0)</f>
        <v>0</v>
      </c>
      <c r="M79" s="77" t="n">
        <f aca="true">IF(AND('Visitor log'!$D83&lt;&gt;"",ISNUMBER('Visitor log'!$C83),'Visitor log'!$C83&lt;=TODAY()-RetentionDays),1,0)</f>
        <v>0</v>
      </c>
    </row>
    <row r="80" customFormat="false" ht="15" hidden="false" customHeight="false" outlineLevel="0" collapsed="false">
      <c r="A80" s="77" t="str">
        <f aca="false">IF(OR('Visitor log'!$D84="",'Visitor log'!$D84=""),"",'Visitor log'!$D84)</f>
        <v/>
      </c>
      <c r="B80" s="77" t="str">
        <f aca="false">IF(OR('Visitor log'!$D84="",'Visitor log'!$E84=""),"",'Visitor log'!$E84)</f>
        <v/>
      </c>
      <c r="C80" s="77" t="str">
        <f aca="false">IF(OR('Visitor log'!$D84="",'Visitor log'!$I84=""),"",'Visitor log'!$I84)</f>
        <v/>
      </c>
      <c r="D80" s="78" t="str">
        <f aca="false">IF(OR('Visitor log'!$D84="",'Visitor log'!$L84=""),"",'Visitor log'!$L84)</f>
        <v/>
      </c>
      <c r="E80" s="77" t="str">
        <f aca="false">IF(OR('Visitor log'!$D84="",'Visitor log'!$K84=""),"",'Visitor log'!$K84)</f>
        <v/>
      </c>
      <c r="F80" s="77" t="str">
        <f aca="false">IF(OR('Visitor log'!$D84="",'Visitor log'!$H84=""),"",'Visitor log'!$H84)</f>
        <v/>
      </c>
      <c r="G80" s="77" t="n">
        <f aca="false">IF(AND('Visitor log'!$D84&lt;&gt;"",'Visitor log'!$C84=SelectedDate,'Visitor log'!$L84&lt;&gt;"",'Visitor log'!$M84=""),1,0)</f>
        <v>0</v>
      </c>
      <c r="H80" s="77" t="str">
        <f aca="false">IF(G80=1,SUM($G$3:G80),"")</f>
        <v/>
      </c>
      <c r="I80" s="77" t="n">
        <f aca="false">IF(AND('Visitor log'!$D84&lt;&gt;"",'Visitor log'!$C84=SelectedDate,'Visitor log'!$L84=""),1,0)</f>
        <v>0</v>
      </c>
      <c r="J80" s="77" t="n">
        <f aca="false">IF(AND('Visitor log'!$D84&lt;&gt;"",'Visitor log'!$C84=SelectedDate,'Visitor log'!$L84&lt;&gt;""),1,0)</f>
        <v>0</v>
      </c>
      <c r="K80" s="80" t="str">
        <f aca="false">IF(AND('Visitor log'!$L84&lt;&gt;"",'Visitor log'!$M84&lt;&gt;""),'Visitor log'!$M84-'Visitor log'!$L84,"")</f>
        <v/>
      </c>
      <c r="L80" s="77" t="n">
        <f aca="true">IF(AND('Visitor log'!$D84&lt;&gt;"",ISNUMBER('Visitor log'!$C84),'Visitor log'!$C84&lt;TODAY(),'Visitor log'!$L84&lt;&gt;"",'Visitor log'!$M84=""),1,0)</f>
        <v>0</v>
      </c>
      <c r="M80" s="77" t="n">
        <f aca="true">IF(AND('Visitor log'!$D84&lt;&gt;"",ISNUMBER('Visitor log'!$C84),'Visitor log'!$C84&lt;=TODAY()-RetentionDays),1,0)</f>
        <v>0</v>
      </c>
    </row>
    <row r="81" customFormat="false" ht="15" hidden="false" customHeight="false" outlineLevel="0" collapsed="false">
      <c r="A81" s="77" t="str">
        <f aca="false">IF(OR('Visitor log'!$D85="",'Visitor log'!$D85=""),"",'Visitor log'!$D85)</f>
        <v/>
      </c>
      <c r="B81" s="77" t="str">
        <f aca="false">IF(OR('Visitor log'!$D85="",'Visitor log'!$E85=""),"",'Visitor log'!$E85)</f>
        <v/>
      </c>
      <c r="C81" s="77" t="str">
        <f aca="false">IF(OR('Visitor log'!$D85="",'Visitor log'!$I85=""),"",'Visitor log'!$I85)</f>
        <v/>
      </c>
      <c r="D81" s="78" t="str">
        <f aca="false">IF(OR('Visitor log'!$D85="",'Visitor log'!$L85=""),"",'Visitor log'!$L85)</f>
        <v/>
      </c>
      <c r="E81" s="77" t="str">
        <f aca="false">IF(OR('Visitor log'!$D85="",'Visitor log'!$K85=""),"",'Visitor log'!$K85)</f>
        <v/>
      </c>
      <c r="F81" s="77" t="str">
        <f aca="false">IF(OR('Visitor log'!$D85="",'Visitor log'!$H85=""),"",'Visitor log'!$H85)</f>
        <v/>
      </c>
      <c r="G81" s="77" t="n">
        <f aca="false">IF(AND('Visitor log'!$D85&lt;&gt;"",'Visitor log'!$C85=SelectedDate,'Visitor log'!$L85&lt;&gt;"",'Visitor log'!$M85=""),1,0)</f>
        <v>0</v>
      </c>
      <c r="H81" s="77" t="str">
        <f aca="false">IF(G81=1,SUM($G$3:G81),"")</f>
        <v/>
      </c>
      <c r="I81" s="77" t="n">
        <f aca="false">IF(AND('Visitor log'!$D85&lt;&gt;"",'Visitor log'!$C85=SelectedDate,'Visitor log'!$L85=""),1,0)</f>
        <v>0</v>
      </c>
      <c r="J81" s="77" t="n">
        <f aca="false">IF(AND('Visitor log'!$D85&lt;&gt;"",'Visitor log'!$C85=SelectedDate,'Visitor log'!$L85&lt;&gt;""),1,0)</f>
        <v>0</v>
      </c>
      <c r="K81" s="80" t="str">
        <f aca="false">IF(AND('Visitor log'!$L85&lt;&gt;"",'Visitor log'!$M85&lt;&gt;""),'Visitor log'!$M85-'Visitor log'!$L85,"")</f>
        <v/>
      </c>
      <c r="L81" s="77" t="n">
        <f aca="true">IF(AND('Visitor log'!$D85&lt;&gt;"",ISNUMBER('Visitor log'!$C85),'Visitor log'!$C85&lt;TODAY(),'Visitor log'!$L85&lt;&gt;"",'Visitor log'!$M85=""),1,0)</f>
        <v>0</v>
      </c>
      <c r="M81" s="77" t="n">
        <f aca="true">IF(AND('Visitor log'!$D85&lt;&gt;"",ISNUMBER('Visitor log'!$C85),'Visitor log'!$C85&lt;=TODAY()-RetentionDays),1,0)</f>
        <v>0</v>
      </c>
    </row>
    <row r="82" customFormat="false" ht="15" hidden="false" customHeight="false" outlineLevel="0" collapsed="false">
      <c r="A82" s="77" t="str">
        <f aca="false">IF(OR('Visitor log'!$D86="",'Visitor log'!$D86=""),"",'Visitor log'!$D86)</f>
        <v/>
      </c>
      <c r="B82" s="77" t="str">
        <f aca="false">IF(OR('Visitor log'!$D86="",'Visitor log'!$E86=""),"",'Visitor log'!$E86)</f>
        <v/>
      </c>
      <c r="C82" s="77" t="str">
        <f aca="false">IF(OR('Visitor log'!$D86="",'Visitor log'!$I86=""),"",'Visitor log'!$I86)</f>
        <v/>
      </c>
      <c r="D82" s="78" t="str">
        <f aca="false">IF(OR('Visitor log'!$D86="",'Visitor log'!$L86=""),"",'Visitor log'!$L86)</f>
        <v/>
      </c>
      <c r="E82" s="77" t="str">
        <f aca="false">IF(OR('Visitor log'!$D86="",'Visitor log'!$K86=""),"",'Visitor log'!$K86)</f>
        <v/>
      </c>
      <c r="F82" s="77" t="str">
        <f aca="false">IF(OR('Visitor log'!$D86="",'Visitor log'!$H86=""),"",'Visitor log'!$H86)</f>
        <v/>
      </c>
      <c r="G82" s="77" t="n">
        <f aca="false">IF(AND('Visitor log'!$D86&lt;&gt;"",'Visitor log'!$C86=SelectedDate,'Visitor log'!$L86&lt;&gt;"",'Visitor log'!$M86=""),1,0)</f>
        <v>0</v>
      </c>
      <c r="H82" s="77" t="str">
        <f aca="false">IF(G82=1,SUM($G$3:G82),"")</f>
        <v/>
      </c>
      <c r="I82" s="77" t="n">
        <f aca="false">IF(AND('Visitor log'!$D86&lt;&gt;"",'Visitor log'!$C86=SelectedDate,'Visitor log'!$L86=""),1,0)</f>
        <v>0</v>
      </c>
      <c r="J82" s="77" t="n">
        <f aca="false">IF(AND('Visitor log'!$D86&lt;&gt;"",'Visitor log'!$C86=SelectedDate,'Visitor log'!$L86&lt;&gt;""),1,0)</f>
        <v>0</v>
      </c>
      <c r="K82" s="80" t="str">
        <f aca="false">IF(AND('Visitor log'!$L86&lt;&gt;"",'Visitor log'!$M86&lt;&gt;""),'Visitor log'!$M86-'Visitor log'!$L86,"")</f>
        <v/>
      </c>
      <c r="L82" s="77" t="n">
        <f aca="true">IF(AND('Visitor log'!$D86&lt;&gt;"",ISNUMBER('Visitor log'!$C86),'Visitor log'!$C86&lt;TODAY(),'Visitor log'!$L86&lt;&gt;"",'Visitor log'!$M86=""),1,0)</f>
        <v>0</v>
      </c>
      <c r="M82" s="77" t="n">
        <f aca="true">IF(AND('Visitor log'!$D86&lt;&gt;"",ISNUMBER('Visitor log'!$C86),'Visitor log'!$C86&lt;=TODAY()-RetentionDays),1,0)</f>
        <v>0</v>
      </c>
    </row>
    <row r="83" customFormat="false" ht="15" hidden="false" customHeight="false" outlineLevel="0" collapsed="false">
      <c r="A83" s="77" t="str">
        <f aca="false">IF(OR('Visitor log'!$D87="",'Visitor log'!$D87=""),"",'Visitor log'!$D87)</f>
        <v/>
      </c>
      <c r="B83" s="77" t="str">
        <f aca="false">IF(OR('Visitor log'!$D87="",'Visitor log'!$E87=""),"",'Visitor log'!$E87)</f>
        <v/>
      </c>
      <c r="C83" s="77" t="str">
        <f aca="false">IF(OR('Visitor log'!$D87="",'Visitor log'!$I87=""),"",'Visitor log'!$I87)</f>
        <v/>
      </c>
      <c r="D83" s="78" t="str">
        <f aca="false">IF(OR('Visitor log'!$D87="",'Visitor log'!$L87=""),"",'Visitor log'!$L87)</f>
        <v/>
      </c>
      <c r="E83" s="77" t="str">
        <f aca="false">IF(OR('Visitor log'!$D87="",'Visitor log'!$K87=""),"",'Visitor log'!$K87)</f>
        <v/>
      </c>
      <c r="F83" s="77" t="str">
        <f aca="false">IF(OR('Visitor log'!$D87="",'Visitor log'!$H87=""),"",'Visitor log'!$H87)</f>
        <v/>
      </c>
      <c r="G83" s="77" t="n">
        <f aca="false">IF(AND('Visitor log'!$D87&lt;&gt;"",'Visitor log'!$C87=SelectedDate,'Visitor log'!$L87&lt;&gt;"",'Visitor log'!$M87=""),1,0)</f>
        <v>0</v>
      </c>
      <c r="H83" s="77" t="str">
        <f aca="false">IF(G83=1,SUM($G$3:G83),"")</f>
        <v/>
      </c>
      <c r="I83" s="77" t="n">
        <f aca="false">IF(AND('Visitor log'!$D87&lt;&gt;"",'Visitor log'!$C87=SelectedDate,'Visitor log'!$L87=""),1,0)</f>
        <v>0</v>
      </c>
      <c r="J83" s="77" t="n">
        <f aca="false">IF(AND('Visitor log'!$D87&lt;&gt;"",'Visitor log'!$C87=SelectedDate,'Visitor log'!$L87&lt;&gt;""),1,0)</f>
        <v>0</v>
      </c>
      <c r="K83" s="80" t="str">
        <f aca="false">IF(AND('Visitor log'!$L87&lt;&gt;"",'Visitor log'!$M87&lt;&gt;""),'Visitor log'!$M87-'Visitor log'!$L87,"")</f>
        <v/>
      </c>
      <c r="L83" s="77" t="n">
        <f aca="true">IF(AND('Visitor log'!$D87&lt;&gt;"",ISNUMBER('Visitor log'!$C87),'Visitor log'!$C87&lt;TODAY(),'Visitor log'!$L87&lt;&gt;"",'Visitor log'!$M87=""),1,0)</f>
        <v>0</v>
      </c>
      <c r="M83" s="77" t="n">
        <f aca="true">IF(AND('Visitor log'!$D87&lt;&gt;"",ISNUMBER('Visitor log'!$C87),'Visitor log'!$C87&lt;=TODAY()-RetentionDays),1,0)</f>
        <v>0</v>
      </c>
    </row>
    <row r="84" customFormat="false" ht="15" hidden="false" customHeight="false" outlineLevel="0" collapsed="false">
      <c r="A84" s="77" t="str">
        <f aca="false">IF(OR('Visitor log'!$D88="",'Visitor log'!$D88=""),"",'Visitor log'!$D88)</f>
        <v/>
      </c>
      <c r="B84" s="77" t="str">
        <f aca="false">IF(OR('Visitor log'!$D88="",'Visitor log'!$E88=""),"",'Visitor log'!$E88)</f>
        <v/>
      </c>
      <c r="C84" s="77" t="str">
        <f aca="false">IF(OR('Visitor log'!$D88="",'Visitor log'!$I88=""),"",'Visitor log'!$I88)</f>
        <v/>
      </c>
      <c r="D84" s="78" t="str">
        <f aca="false">IF(OR('Visitor log'!$D88="",'Visitor log'!$L88=""),"",'Visitor log'!$L88)</f>
        <v/>
      </c>
      <c r="E84" s="77" t="str">
        <f aca="false">IF(OR('Visitor log'!$D88="",'Visitor log'!$K88=""),"",'Visitor log'!$K88)</f>
        <v/>
      </c>
      <c r="F84" s="77" t="str">
        <f aca="false">IF(OR('Visitor log'!$D88="",'Visitor log'!$H88=""),"",'Visitor log'!$H88)</f>
        <v/>
      </c>
      <c r="G84" s="77" t="n">
        <f aca="false">IF(AND('Visitor log'!$D88&lt;&gt;"",'Visitor log'!$C88=SelectedDate,'Visitor log'!$L88&lt;&gt;"",'Visitor log'!$M88=""),1,0)</f>
        <v>0</v>
      </c>
      <c r="H84" s="77" t="str">
        <f aca="false">IF(G84=1,SUM($G$3:G84),"")</f>
        <v/>
      </c>
      <c r="I84" s="77" t="n">
        <f aca="false">IF(AND('Visitor log'!$D88&lt;&gt;"",'Visitor log'!$C88=SelectedDate,'Visitor log'!$L88=""),1,0)</f>
        <v>0</v>
      </c>
      <c r="J84" s="77" t="n">
        <f aca="false">IF(AND('Visitor log'!$D88&lt;&gt;"",'Visitor log'!$C88=SelectedDate,'Visitor log'!$L88&lt;&gt;""),1,0)</f>
        <v>0</v>
      </c>
      <c r="K84" s="80" t="str">
        <f aca="false">IF(AND('Visitor log'!$L88&lt;&gt;"",'Visitor log'!$M88&lt;&gt;""),'Visitor log'!$M88-'Visitor log'!$L88,"")</f>
        <v/>
      </c>
      <c r="L84" s="77" t="n">
        <f aca="true">IF(AND('Visitor log'!$D88&lt;&gt;"",ISNUMBER('Visitor log'!$C88),'Visitor log'!$C88&lt;TODAY(),'Visitor log'!$L88&lt;&gt;"",'Visitor log'!$M88=""),1,0)</f>
        <v>0</v>
      </c>
      <c r="M84" s="77" t="n">
        <f aca="true">IF(AND('Visitor log'!$D88&lt;&gt;"",ISNUMBER('Visitor log'!$C88),'Visitor log'!$C88&lt;=TODAY()-RetentionDays),1,0)</f>
        <v>0</v>
      </c>
    </row>
    <row r="85" customFormat="false" ht="15" hidden="false" customHeight="false" outlineLevel="0" collapsed="false">
      <c r="A85" s="77" t="str">
        <f aca="false">IF(OR('Visitor log'!$D89="",'Visitor log'!$D89=""),"",'Visitor log'!$D89)</f>
        <v/>
      </c>
      <c r="B85" s="77" t="str">
        <f aca="false">IF(OR('Visitor log'!$D89="",'Visitor log'!$E89=""),"",'Visitor log'!$E89)</f>
        <v/>
      </c>
      <c r="C85" s="77" t="str">
        <f aca="false">IF(OR('Visitor log'!$D89="",'Visitor log'!$I89=""),"",'Visitor log'!$I89)</f>
        <v/>
      </c>
      <c r="D85" s="78" t="str">
        <f aca="false">IF(OR('Visitor log'!$D89="",'Visitor log'!$L89=""),"",'Visitor log'!$L89)</f>
        <v/>
      </c>
      <c r="E85" s="77" t="str">
        <f aca="false">IF(OR('Visitor log'!$D89="",'Visitor log'!$K89=""),"",'Visitor log'!$K89)</f>
        <v/>
      </c>
      <c r="F85" s="77" t="str">
        <f aca="false">IF(OR('Visitor log'!$D89="",'Visitor log'!$H89=""),"",'Visitor log'!$H89)</f>
        <v/>
      </c>
      <c r="G85" s="77" t="n">
        <f aca="false">IF(AND('Visitor log'!$D89&lt;&gt;"",'Visitor log'!$C89=SelectedDate,'Visitor log'!$L89&lt;&gt;"",'Visitor log'!$M89=""),1,0)</f>
        <v>0</v>
      </c>
      <c r="H85" s="77" t="str">
        <f aca="false">IF(G85=1,SUM($G$3:G85),"")</f>
        <v/>
      </c>
      <c r="I85" s="77" t="n">
        <f aca="false">IF(AND('Visitor log'!$D89&lt;&gt;"",'Visitor log'!$C89=SelectedDate,'Visitor log'!$L89=""),1,0)</f>
        <v>0</v>
      </c>
      <c r="J85" s="77" t="n">
        <f aca="false">IF(AND('Visitor log'!$D89&lt;&gt;"",'Visitor log'!$C89=SelectedDate,'Visitor log'!$L89&lt;&gt;""),1,0)</f>
        <v>0</v>
      </c>
      <c r="K85" s="80" t="str">
        <f aca="false">IF(AND('Visitor log'!$L89&lt;&gt;"",'Visitor log'!$M89&lt;&gt;""),'Visitor log'!$M89-'Visitor log'!$L89,"")</f>
        <v/>
      </c>
      <c r="L85" s="77" t="n">
        <f aca="true">IF(AND('Visitor log'!$D89&lt;&gt;"",ISNUMBER('Visitor log'!$C89),'Visitor log'!$C89&lt;TODAY(),'Visitor log'!$L89&lt;&gt;"",'Visitor log'!$M89=""),1,0)</f>
        <v>0</v>
      </c>
      <c r="M85" s="77" t="n">
        <f aca="true">IF(AND('Visitor log'!$D89&lt;&gt;"",ISNUMBER('Visitor log'!$C89),'Visitor log'!$C89&lt;=TODAY()-RetentionDays),1,0)</f>
        <v>0</v>
      </c>
    </row>
    <row r="86" customFormat="false" ht="15" hidden="false" customHeight="false" outlineLevel="0" collapsed="false">
      <c r="A86" s="77" t="str">
        <f aca="false">IF(OR('Visitor log'!$D90="",'Visitor log'!$D90=""),"",'Visitor log'!$D90)</f>
        <v/>
      </c>
      <c r="B86" s="77" t="str">
        <f aca="false">IF(OR('Visitor log'!$D90="",'Visitor log'!$E90=""),"",'Visitor log'!$E90)</f>
        <v/>
      </c>
      <c r="C86" s="77" t="str">
        <f aca="false">IF(OR('Visitor log'!$D90="",'Visitor log'!$I90=""),"",'Visitor log'!$I90)</f>
        <v/>
      </c>
      <c r="D86" s="78" t="str">
        <f aca="false">IF(OR('Visitor log'!$D90="",'Visitor log'!$L90=""),"",'Visitor log'!$L90)</f>
        <v/>
      </c>
      <c r="E86" s="77" t="str">
        <f aca="false">IF(OR('Visitor log'!$D90="",'Visitor log'!$K90=""),"",'Visitor log'!$K90)</f>
        <v/>
      </c>
      <c r="F86" s="77" t="str">
        <f aca="false">IF(OR('Visitor log'!$D90="",'Visitor log'!$H90=""),"",'Visitor log'!$H90)</f>
        <v/>
      </c>
      <c r="G86" s="77" t="n">
        <f aca="false">IF(AND('Visitor log'!$D90&lt;&gt;"",'Visitor log'!$C90=SelectedDate,'Visitor log'!$L90&lt;&gt;"",'Visitor log'!$M90=""),1,0)</f>
        <v>0</v>
      </c>
      <c r="H86" s="77" t="str">
        <f aca="false">IF(G86=1,SUM($G$3:G86),"")</f>
        <v/>
      </c>
      <c r="I86" s="77" t="n">
        <f aca="false">IF(AND('Visitor log'!$D90&lt;&gt;"",'Visitor log'!$C90=SelectedDate,'Visitor log'!$L90=""),1,0)</f>
        <v>0</v>
      </c>
      <c r="J86" s="77" t="n">
        <f aca="false">IF(AND('Visitor log'!$D90&lt;&gt;"",'Visitor log'!$C90=SelectedDate,'Visitor log'!$L90&lt;&gt;""),1,0)</f>
        <v>0</v>
      </c>
      <c r="K86" s="80" t="str">
        <f aca="false">IF(AND('Visitor log'!$L90&lt;&gt;"",'Visitor log'!$M90&lt;&gt;""),'Visitor log'!$M90-'Visitor log'!$L90,"")</f>
        <v/>
      </c>
      <c r="L86" s="77" t="n">
        <f aca="true">IF(AND('Visitor log'!$D90&lt;&gt;"",ISNUMBER('Visitor log'!$C90),'Visitor log'!$C90&lt;TODAY(),'Visitor log'!$L90&lt;&gt;"",'Visitor log'!$M90=""),1,0)</f>
        <v>0</v>
      </c>
      <c r="M86" s="77" t="n">
        <f aca="true">IF(AND('Visitor log'!$D90&lt;&gt;"",ISNUMBER('Visitor log'!$C90),'Visitor log'!$C90&lt;=TODAY()-RetentionDays),1,0)</f>
        <v>0</v>
      </c>
    </row>
    <row r="87" customFormat="false" ht="15" hidden="false" customHeight="false" outlineLevel="0" collapsed="false">
      <c r="A87" s="77" t="str">
        <f aca="false">IF(OR('Visitor log'!$D91="",'Visitor log'!$D91=""),"",'Visitor log'!$D91)</f>
        <v/>
      </c>
      <c r="B87" s="77" t="str">
        <f aca="false">IF(OR('Visitor log'!$D91="",'Visitor log'!$E91=""),"",'Visitor log'!$E91)</f>
        <v/>
      </c>
      <c r="C87" s="77" t="str">
        <f aca="false">IF(OR('Visitor log'!$D91="",'Visitor log'!$I91=""),"",'Visitor log'!$I91)</f>
        <v/>
      </c>
      <c r="D87" s="78" t="str">
        <f aca="false">IF(OR('Visitor log'!$D91="",'Visitor log'!$L91=""),"",'Visitor log'!$L91)</f>
        <v/>
      </c>
      <c r="E87" s="77" t="str">
        <f aca="false">IF(OR('Visitor log'!$D91="",'Visitor log'!$K91=""),"",'Visitor log'!$K91)</f>
        <v/>
      </c>
      <c r="F87" s="77" t="str">
        <f aca="false">IF(OR('Visitor log'!$D91="",'Visitor log'!$H91=""),"",'Visitor log'!$H91)</f>
        <v/>
      </c>
      <c r="G87" s="77" t="n">
        <f aca="false">IF(AND('Visitor log'!$D91&lt;&gt;"",'Visitor log'!$C91=SelectedDate,'Visitor log'!$L91&lt;&gt;"",'Visitor log'!$M91=""),1,0)</f>
        <v>0</v>
      </c>
      <c r="H87" s="77" t="str">
        <f aca="false">IF(G87=1,SUM($G$3:G87),"")</f>
        <v/>
      </c>
      <c r="I87" s="77" t="n">
        <f aca="false">IF(AND('Visitor log'!$D91&lt;&gt;"",'Visitor log'!$C91=SelectedDate,'Visitor log'!$L91=""),1,0)</f>
        <v>0</v>
      </c>
      <c r="J87" s="77" t="n">
        <f aca="false">IF(AND('Visitor log'!$D91&lt;&gt;"",'Visitor log'!$C91=SelectedDate,'Visitor log'!$L91&lt;&gt;""),1,0)</f>
        <v>0</v>
      </c>
      <c r="K87" s="80" t="str">
        <f aca="false">IF(AND('Visitor log'!$L91&lt;&gt;"",'Visitor log'!$M91&lt;&gt;""),'Visitor log'!$M91-'Visitor log'!$L91,"")</f>
        <v/>
      </c>
      <c r="L87" s="77" t="n">
        <f aca="true">IF(AND('Visitor log'!$D91&lt;&gt;"",ISNUMBER('Visitor log'!$C91),'Visitor log'!$C91&lt;TODAY(),'Visitor log'!$L91&lt;&gt;"",'Visitor log'!$M91=""),1,0)</f>
        <v>0</v>
      </c>
      <c r="M87" s="77" t="n">
        <f aca="true">IF(AND('Visitor log'!$D91&lt;&gt;"",ISNUMBER('Visitor log'!$C91),'Visitor log'!$C91&lt;=TODAY()-RetentionDays),1,0)</f>
        <v>0</v>
      </c>
    </row>
    <row r="88" customFormat="false" ht="15" hidden="false" customHeight="false" outlineLevel="0" collapsed="false">
      <c r="A88" s="77" t="str">
        <f aca="false">IF(OR('Visitor log'!$D92="",'Visitor log'!$D92=""),"",'Visitor log'!$D92)</f>
        <v/>
      </c>
      <c r="B88" s="77" t="str">
        <f aca="false">IF(OR('Visitor log'!$D92="",'Visitor log'!$E92=""),"",'Visitor log'!$E92)</f>
        <v/>
      </c>
      <c r="C88" s="77" t="str">
        <f aca="false">IF(OR('Visitor log'!$D92="",'Visitor log'!$I92=""),"",'Visitor log'!$I92)</f>
        <v/>
      </c>
      <c r="D88" s="78" t="str">
        <f aca="false">IF(OR('Visitor log'!$D92="",'Visitor log'!$L92=""),"",'Visitor log'!$L92)</f>
        <v/>
      </c>
      <c r="E88" s="77" t="str">
        <f aca="false">IF(OR('Visitor log'!$D92="",'Visitor log'!$K92=""),"",'Visitor log'!$K92)</f>
        <v/>
      </c>
      <c r="F88" s="77" t="str">
        <f aca="false">IF(OR('Visitor log'!$D92="",'Visitor log'!$H92=""),"",'Visitor log'!$H92)</f>
        <v/>
      </c>
      <c r="G88" s="77" t="n">
        <f aca="false">IF(AND('Visitor log'!$D92&lt;&gt;"",'Visitor log'!$C92=SelectedDate,'Visitor log'!$L92&lt;&gt;"",'Visitor log'!$M92=""),1,0)</f>
        <v>0</v>
      </c>
      <c r="H88" s="77" t="str">
        <f aca="false">IF(G88=1,SUM($G$3:G88),"")</f>
        <v/>
      </c>
      <c r="I88" s="77" t="n">
        <f aca="false">IF(AND('Visitor log'!$D92&lt;&gt;"",'Visitor log'!$C92=SelectedDate,'Visitor log'!$L92=""),1,0)</f>
        <v>0</v>
      </c>
      <c r="J88" s="77" t="n">
        <f aca="false">IF(AND('Visitor log'!$D92&lt;&gt;"",'Visitor log'!$C92=SelectedDate,'Visitor log'!$L92&lt;&gt;""),1,0)</f>
        <v>0</v>
      </c>
      <c r="K88" s="80" t="str">
        <f aca="false">IF(AND('Visitor log'!$L92&lt;&gt;"",'Visitor log'!$M92&lt;&gt;""),'Visitor log'!$M92-'Visitor log'!$L92,"")</f>
        <v/>
      </c>
      <c r="L88" s="77" t="n">
        <f aca="true">IF(AND('Visitor log'!$D92&lt;&gt;"",ISNUMBER('Visitor log'!$C92),'Visitor log'!$C92&lt;TODAY(),'Visitor log'!$L92&lt;&gt;"",'Visitor log'!$M92=""),1,0)</f>
        <v>0</v>
      </c>
      <c r="M88" s="77" t="n">
        <f aca="true">IF(AND('Visitor log'!$D92&lt;&gt;"",ISNUMBER('Visitor log'!$C92),'Visitor log'!$C92&lt;=TODAY()-RetentionDays),1,0)</f>
        <v>0</v>
      </c>
    </row>
    <row r="89" customFormat="false" ht="15" hidden="false" customHeight="false" outlineLevel="0" collapsed="false">
      <c r="A89" s="77" t="str">
        <f aca="false">IF(OR('Visitor log'!$D93="",'Visitor log'!$D93=""),"",'Visitor log'!$D93)</f>
        <v/>
      </c>
      <c r="B89" s="77" t="str">
        <f aca="false">IF(OR('Visitor log'!$D93="",'Visitor log'!$E93=""),"",'Visitor log'!$E93)</f>
        <v/>
      </c>
      <c r="C89" s="77" t="str">
        <f aca="false">IF(OR('Visitor log'!$D93="",'Visitor log'!$I93=""),"",'Visitor log'!$I93)</f>
        <v/>
      </c>
      <c r="D89" s="78" t="str">
        <f aca="false">IF(OR('Visitor log'!$D93="",'Visitor log'!$L93=""),"",'Visitor log'!$L93)</f>
        <v/>
      </c>
      <c r="E89" s="77" t="str">
        <f aca="false">IF(OR('Visitor log'!$D93="",'Visitor log'!$K93=""),"",'Visitor log'!$K93)</f>
        <v/>
      </c>
      <c r="F89" s="77" t="str">
        <f aca="false">IF(OR('Visitor log'!$D93="",'Visitor log'!$H93=""),"",'Visitor log'!$H93)</f>
        <v/>
      </c>
      <c r="G89" s="77" t="n">
        <f aca="false">IF(AND('Visitor log'!$D93&lt;&gt;"",'Visitor log'!$C93=SelectedDate,'Visitor log'!$L93&lt;&gt;"",'Visitor log'!$M93=""),1,0)</f>
        <v>0</v>
      </c>
      <c r="H89" s="77" t="str">
        <f aca="false">IF(G89=1,SUM($G$3:G89),"")</f>
        <v/>
      </c>
      <c r="I89" s="77" t="n">
        <f aca="false">IF(AND('Visitor log'!$D93&lt;&gt;"",'Visitor log'!$C93=SelectedDate,'Visitor log'!$L93=""),1,0)</f>
        <v>0</v>
      </c>
      <c r="J89" s="77" t="n">
        <f aca="false">IF(AND('Visitor log'!$D93&lt;&gt;"",'Visitor log'!$C93=SelectedDate,'Visitor log'!$L93&lt;&gt;""),1,0)</f>
        <v>0</v>
      </c>
      <c r="K89" s="80" t="str">
        <f aca="false">IF(AND('Visitor log'!$L93&lt;&gt;"",'Visitor log'!$M93&lt;&gt;""),'Visitor log'!$M93-'Visitor log'!$L93,"")</f>
        <v/>
      </c>
      <c r="L89" s="77" t="n">
        <f aca="true">IF(AND('Visitor log'!$D93&lt;&gt;"",ISNUMBER('Visitor log'!$C93),'Visitor log'!$C93&lt;TODAY(),'Visitor log'!$L93&lt;&gt;"",'Visitor log'!$M93=""),1,0)</f>
        <v>0</v>
      </c>
      <c r="M89" s="77" t="n">
        <f aca="true">IF(AND('Visitor log'!$D93&lt;&gt;"",ISNUMBER('Visitor log'!$C93),'Visitor log'!$C93&lt;=TODAY()-RetentionDays),1,0)</f>
        <v>0</v>
      </c>
    </row>
    <row r="90" customFormat="false" ht="15" hidden="false" customHeight="false" outlineLevel="0" collapsed="false">
      <c r="A90" s="77" t="str">
        <f aca="false">IF(OR('Visitor log'!$D94="",'Visitor log'!$D94=""),"",'Visitor log'!$D94)</f>
        <v/>
      </c>
      <c r="B90" s="77" t="str">
        <f aca="false">IF(OR('Visitor log'!$D94="",'Visitor log'!$E94=""),"",'Visitor log'!$E94)</f>
        <v/>
      </c>
      <c r="C90" s="77" t="str">
        <f aca="false">IF(OR('Visitor log'!$D94="",'Visitor log'!$I94=""),"",'Visitor log'!$I94)</f>
        <v/>
      </c>
      <c r="D90" s="78" t="str">
        <f aca="false">IF(OR('Visitor log'!$D94="",'Visitor log'!$L94=""),"",'Visitor log'!$L94)</f>
        <v/>
      </c>
      <c r="E90" s="77" t="str">
        <f aca="false">IF(OR('Visitor log'!$D94="",'Visitor log'!$K94=""),"",'Visitor log'!$K94)</f>
        <v/>
      </c>
      <c r="F90" s="77" t="str">
        <f aca="false">IF(OR('Visitor log'!$D94="",'Visitor log'!$H94=""),"",'Visitor log'!$H94)</f>
        <v/>
      </c>
      <c r="G90" s="77" t="n">
        <f aca="false">IF(AND('Visitor log'!$D94&lt;&gt;"",'Visitor log'!$C94=SelectedDate,'Visitor log'!$L94&lt;&gt;"",'Visitor log'!$M94=""),1,0)</f>
        <v>0</v>
      </c>
      <c r="H90" s="77" t="str">
        <f aca="false">IF(G90=1,SUM($G$3:G90),"")</f>
        <v/>
      </c>
      <c r="I90" s="77" t="n">
        <f aca="false">IF(AND('Visitor log'!$D94&lt;&gt;"",'Visitor log'!$C94=SelectedDate,'Visitor log'!$L94=""),1,0)</f>
        <v>0</v>
      </c>
      <c r="J90" s="77" t="n">
        <f aca="false">IF(AND('Visitor log'!$D94&lt;&gt;"",'Visitor log'!$C94=SelectedDate,'Visitor log'!$L94&lt;&gt;""),1,0)</f>
        <v>0</v>
      </c>
      <c r="K90" s="80" t="str">
        <f aca="false">IF(AND('Visitor log'!$L94&lt;&gt;"",'Visitor log'!$M94&lt;&gt;""),'Visitor log'!$M94-'Visitor log'!$L94,"")</f>
        <v/>
      </c>
      <c r="L90" s="77" t="n">
        <f aca="true">IF(AND('Visitor log'!$D94&lt;&gt;"",ISNUMBER('Visitor log'!$C94),'Visitor log'!$C94&lt;TODAY(),'Visitor log'!$L94&lt;&gt;"",'Visitor log'!$M94=""),1,0)</f>
        <v>0</v>
      </c>
      <c r="M90" s="77" t="n">
        <f aca="true">IF(AND('Visitor log'!$D94&lt;&gt;"",ISNUMBER('Visitor log'!$C94),'Visitor log'!$C94&lt;=TODAY()-RetentionDays),1,0)</f>
        <v>0</v>
      </c>
    </row>
    <row r="91" customFormat="false" ht="15" hidden="false" customHeight="false" outlineLevel="0" collapsed="false">
      <c r="A91" s="77" t="str">
        <f aca="false">IF(OR('Visitor log'!$D95="",'Visitor log'!$D95=""),"",'Visitor log'!$D95)</f>
        <v/>
      </c>
      <c r="B91" s="77" t="str">
        <f aca="false">IF(OR('Visitor log'!$D95="",'Visitor log'!$E95=""),"",'Visitor log'!$E95)</f>
        <v/>
      </c>
      <c r="C91" s="77" t="str">
        <f aca="false">IF(OR('Visitor log'!$D95="",'Visitor log'!$I95=""),"",'Visitor log'!$I95)</f>
        <v/>
      </c>
      <c r="D91" s="78" t="str">
        <f aca="false">IF(OR('Visitor log'!$D95="",'Visitor log'!$L95=""),"",'Visitor log'!$L95)</f>
        <v/>
      </c>
      <c r="E91" s="77" t="str">
        <f aca="false">IF(OR('Visitor log'!$D95="",'Visitor log'!$K95=""),"",'Visitor log'!$K95)</f>
        <v/>
      </c>
      <c r="F91" s="77" t="str">
        <f aca="false">IF(OR('Visitor log'!$D95="",'Visitor log'!$H95=""),"",'Visitor log'!$H95)</f>
        <v/>
      </c>
      <c r="G91" s="77" t="n">
        <f aca="false">IF(AND('Visitor log'!$D95&lt;&gt;"",'Visitor log'!$C95=SelectedDate,'Visitor log'!$L95&lt;&gt;"",'Visitor log'!$M95=""),1,0)</f>
        <v>0</v>
      </c>
      <c r="H91" s="77" t="str">
        <f aca="false">IF(G91=1,SUM($G$3:G91),"")</f>
        <v/>
      </c>
      <c r="I91" s="77" t="n">
        <f aca="false">IF(AND('Visitor log'!$D95&lt;&gt;"",'Visitor log'!$C95=SelectedDate,'Visitor log'!$L95=""),1,0)</f>
        <v>0</v>
      </c>
      <c r="J91" s="77" t="n">
        <f aca="false">IF(AND('Visitor log'!$D95&lt;&gt;"",'Visitor log'!$C95=SelectedDate,'Visitor log'!$L95&lt;&gt;""),1,0)</f>
        <v>0</v>
      </c>
      <c r="K91" s="80" t="str">
        <f aca="false">IF(AND('Visitor log'!$L95&lt;&gt;"",'Visitor log'!$M95&lt;&gt;""),'Visitor log'!$M95-'Visitor log'!$L95,"")</f>
        <v/>
      </c>
      <c r="L91" s="77" t="n">
        <f aca="true">IF(AND('Visitor log'!$D95&lt;&gt;"",ISNUMBER('Visitor log'!$C95),'Visitor log'!$C95&lt;TODAY(),'Visitor log'!$L95&lt;&gt;"",'Visitor log'!$M95=""),1,0)</f>
        <v>0</v>
      </c>
      <c r="M91" s="77" t="n">
        <f aca="true">IF(AND('Visitor log'!$D95&lt;&gt;"",ISNUMBER('Visitor log'!$C95),'Visitor log'!$C95&lt;=TODAY()-RetentionDays),1,0)</f>
        <v>0</v>
      </c>
    </row>
    <row r="92" customFormat="false" ht="15" hidden="false" customHeight="false" outlineLevel="0" collapsed="false">
      <c r="A92" s="77" t="str">
        <f aca="false">IF(OR('Visitor log'!$D96="",'Visitor log'!$D96=""),"",'Visitor log'!$D96)</f>
        <v/>
      </c>
      <c r="B92" s="77" t="str">
        <f aca="false">IF(OR('Visitor log'!$D96="",'Visitor log'!$E96=""),"",'Visitor log'!$E96)</f>
        <v/>
      </c>
      <c r="C92" s="77" t="str">
        <f aca="false">IF(OR('Visitor log'!$D96="",'Visitor log'!$I96=""),"",'Visitor log'!$I96)</f>
        <v/>
      </c>
      <c r="D92" s="78" t="str">
        <f aca="false">IF(OR('Visitor log'!$D96="",'Visitor log'!$L96=""),"",'Visitor log'!$L96)</f>
        <v/>
      </c>
      <c r="E92" s="77" t="str">
        <f aca="false">IF(OR('Visitor log'!$D96="",'Visitor log'!$K96=""),"",'Visitor log'!$K96)</f>
        <v/>
      </c>
      <c r="F92" s="77" t="str">
        <f aca="false">IF(OR('Visitor log'!$D96="",'Visitor log'!$H96=""),"",'Visitor log'!$H96)</f>
        <v/>
      </c>
      <c r="G92" s="77" t="n">
        <f aca="false">IF(AND('Visitor log'!$D96&lt;&gt;"",'Visitor log'!$C96=SelectedDate,'Visitor log'!$L96&lt;&gt;"",'Visitor log'!$M96=""),1,0)</f>
        <v>0</v>
      </c>
      <c r="H92" s="77" t="str">
        <f aca="false">IF(G92=1,SUM($G$3:G92),"")</f>
        <v/>
      </c>
      <c r="I92" s="77" t="n">
        <f aca="false">IF(AND('Visitor log'!$D96&lt;&gt;"",'Visitor log'!$C96=SelectedDate,'Visitor log'!$L96=""),1,0)</f>
        <v>0</v>
      </c>
      <c r="J92" s="77" t="n">
        <f aca="false">IF(AND('Visitor log'!$D96&lt;&gt;"",'Visitor log'!$C96=SelectedDate,'Visitor log'!$L96&lt;&gt;""),1,0)</f>
        <v>0</v>
      </c>
      <c r="K92" s="80" t="str">
        <f aca="false">IF(AND('Visitor log'!$L96&lt;&gt;"",'Visitor log'!$M96&lt;&gt;""),'Visitor log'!$M96-'Visitor log'!$L96,"")</f>
        <v/>
      </c>
      <c r="L92" s="77" t="n">
        <f aca="true">IF(AND('Visitor log'!$D96&lt;&gt;"",ISNUMBER('Visitor log'!$C96),'Visitor log'!$C96&lt;TODAY(),'Visitor log'!$L96&lt;&gt;"",'Visitor log'!$M96=""),1,0)</f>
        <v>0</v>
      </c>
      <c r="M92" s="77" t="n">
        <f aca="true">IF(AND('Visitor log'!$D96&lt;&gt;"",ISNUMBER('Visitor log'!$C96),'Visitor log'!$C96&lt;=TODAY()-RetentionDays),1,0)</f>
        <v>0</v>
      </c>
    </row>
    <row r="93" customFormat="false" ht="15" hidden="false" customHeight="false" outlineLevel="0" collapsed="false">
      <c r="A93" s="77" t="str">
        <f aca="false">IF(OR('Visitor log'!$D97="",'Visitor log'!$D97=""),"",'Visitor log'!$D97)</f>
        <v/>
      </c>
      <c r="B93" s="77" t="str">
        <f aca="false">IF(OR('Visitor log'!$D97="",'Visitor log'!$E97=""),"",'Visitor log'!$E97)</f>
        <v/>
      </c>
      <c r="C93" s="77" t="str">
        <f aca="false">IF(OR('Visitor log'!$D97="",'Visitor log'!$I97=""),"",'Visitor log'!$I97)</f>
        <v/>
      </c>
      <c r="D93" s="78" t="str">
        <f aca="false">IF(OR('Visitor log'!$D97="",'Visitor log'!$L97=""),"",'Visitor log'!$L97)</f>
        <v/>
      </c>
      <c r="E93" s="77" t="str">
        <f aca="false">IF(OR('Visitor log'!$D97="",'Visitor log'!$K97=""),"",'Visitor log'!$K97)</f>
        <v/>
      </c>
      <c r="F93" s="77" t="str">
        <f aca="false">IF(OR('Visitor log'!$D97="",'Visitor log'!$H97=""),"",'Visitor log'!$H97)</f>
        <v/>
      </c>
      <c r="G93" s="77" t="n">
        <f aca="false">IF(AND('Visitor log'!$D97&lt;&gt;"",'Visitor log'!$C97=SelectedDate,'Visitor log'!$L97&lt;&gt;"",'Visitor log'!$M97=""),1,0)</f>
        <v>0</v>
      </c>
      <c r="H93" s="77" t="str">
        <f aca="false">IF(G93=1,SUM($G$3:G93),"")</f>
        <v/>
      </c>
      <c r="I93" s="77" t="n">
        <f aca="false">IF(AND('Visitor log'!$D97&lt;&gt;"",'Visitor log'!$C97=SelectedDate,'Visitor log'!$L97=""),1,0)</f>
        <v>0</v>
      </c>
      <c r="J93" s="77" t="n">
        <f aca="false">IF(AND('Visitor log'!$D97&lt;&gt;"",'Visitor log'!$C97=SelectedDate,'Visitor log'!$L97&lt;&gt;""),1,0)</f>
        <v>0</v>
      </c>
      <c r="K93" s="80" t="str">
        <f aca="false">IF(AND('Visitor log'!$L97&lt;&gt;"",'Visitor log'!$M97&lt;&gt;""),'Visitor log'!$M97-'Visitor log'!$L97,"")</f>
        <v/>
      </c>
      <c r="L93" s="77" t="n">
        <f aca="true">IF(AND('Visitor log'!$D97&lt;&gt;"",ISNUMBER('Visitor log'!$C97),'Visitor log'!$C97&lt;TODAY(),'Visitor log'!$L97&lt;&gt;"",'Visitor log'!$M97=""),1,0)</f>
        <v>0</v>
      </c>
      <c r="M93" s="77" t="n">
        <f aca="true">IF(AND('Visitor log'!$D97&lt;&gt;"",ISNUMBER('Visitor log'!$C97),'Visitor log'!$C97&lt;=TODAY()-RetentionDays),1,0)</f>
        <v>0</v>
      </c>
    </row>
    <row r="94" customFormat="false" ht="15" hidden="false" customHeight="false" outlineLevel="0" collapsed="false">
      <c r="A94" s="77" t="str">
        <f aca="false">IF(OR('Visitor log'!$D98="",'Visitor log'!$D98=""),"",'Visitor log'!$D98)</f>
        <v/>
      </c>
      <c r="B94" s="77" t="str">
        <f aca="false">IF(OR('Visitor log'!$D98="",'Visitor log'!$E98=""),"",'Visitor log'!$E98)</f>
        <v/>
      </c>
      <c r="C94" s="77" t="str">
        <f aca="false">IF(OR('Visitor log'!$D98="",'Visitor log'!$I98=""),"",'Visitor log'!$I98)</f>
        <v/>
      </c>
      <c r="D94" s="78" t="str">
        <f aca="false">IF(OR('Visitor log'!$D98="",'Visitor log'!$L98=""),"",'Visitor log'!$L98)</f>
        <v/>
      </c>
      <c r="E94" s="77" t="str">
        <f aca="false">IF(OR('Visitor log'!$D98="",'Visitor log'!$K98=""),"",'Visitor log'!$K98)</f>
        <v/>
      </c>
      <c r="F94" s="77" t="str">
        <f aca="false">IF(OR('Visitor log'!$D98="",'Visitor log'!$H98=""),"",'Visitor log'!$H98)</f>
        <v/>
      </c>
      <c r="G94" s="77" t="n">
        <f aca="false">IF(AND('Visitor log'!$D98&lt;&gt;"",'Visitor log'!$C98=SelectedDate,'Visitor log'!$L98&lt;&gt;"",'Visitor log'!$M98=""),1,0)</f>
        <v>0</v>
      </c>
      <c r="H94" s="77" t="str">
        <f aca="false">IF(G94=1,SUM($G$3:G94),"")</f>
        <v/>
      </c>
      <c r="I94" s="77" t="n">
        <f aca="false">IF(AND('Visitor log'!$D98&lt;&gt;"",'Visitor log'!$C98=SelectedDate,'Visitor log'!$L98=""),1,0)</f>
        <v>0</v>
      </c>
      <c r="J94" s="77" t="n">
        <f aca="false">IF(AND('Visitor log'!$D98&lt;&gt;"",'Visitor log'!$C98=SelectedDate,'Visitor log'!$L98&lt;&gt;""),1,0)</f>
        <v>0</v>
      </c>
      <c r="K94" s="80" t="str">
        <f aca="false">IF(AND('Visitor log'!$L98&lt;&gt;"",'Visitor log'!$M98&lt;&gt;""),'Visitor log'!$M98-'Visitor log'!$L98,"")</f>
        <v/>
      </c>
      <c r="L94" s="77" t="n">
        <f aca="true">IF(AND('Visitor log'!$D98&lt;&gt;"",ISNUMBER('Visitor log'!$C98),'Visitor log'!$C98&lt;TODAY(),'Visitor log'!$L98&lt;&gt;"",'Visitor log'!$M98=""),1,0)</f>
        <v>0</v>
      </c>
      <c r="M94" s="77" t="n">
        <f aca="true">IF(AND('Visitor log'!$D98&lt;&gt;"",ISNUMBER('Visitor log'!$C98),'Visitor log'!$C98&lt;=TODAY()-RetentionDays),1,0)</f>
        <v>0</v>
      </c>
    </row>
    <row r="95" customFormat="false" ht="15" hidden="false" customHeight="false" outlineLevel="0" collapsed="false">
      <c r="A95" s="77" t="str">
        <f aca="false">IF(OR('Visitor log'!$D99="",'Visitor log'!$D99=""),"",'Visitor log'!$D99)</f>
        <v/>
      </c>
      <c r="B95" s="77" t="str">
        <f aca="false">IF(OR('Visitor log'!$D99="",'Visitor log'!$E99=""),"",'Visitor log'!$E99)</f>
        <v/>
      </c>
      <c r="C95" s="77" t="str">
        <f aca="false">IF(OR('Visitor log'!$D99="",'Visitor log'!$I99=""),"",'Visitor log'!$I99)</f>
        <v/>
      </c>
      <c r="D95" s="78" t="str">
        <f aca="false">IF(OR('Visitor log'!$D99="",'Visitor log'!$L99=""),"",'Visitor log'!$L99)</f>
        <v/>
      </c>
      <c r="E95" s="77" t="str">
        <f aca="false">IF(OR('Visitor log'!$D99="",'Visitor log'!$K99=""),"",'Visitor log'!$K99)</f>
        <v/>
      </c>
      <c r="F95" s="77" t="str">
        <f aca="false">IF(OR('Visitor log'!$D99="",'Visitor log'!$H99=""),"",'Visitor log'!$H99)</f>
        <v/>
      </c>
      <c r="G95" s="77" t="n">
        <f aca="false">IF(AND('Visitor log'!$D99&lt;&gt;"",'Visitor log'!$C99=SelectedDate,'Visitor log'!$L99&lt;&gt;"",'Visitor log'!$M99=""),1,0)</f>
        <v>0</v>
      </c>
      <c r="H95" s="77" t="str">
        <f aca="false">IF(G95=1,SUM($G$3:G95),"")</f>
        <v/>
      </c>
      <c r="I95" s="77" t="n">
        <f aca="false">IF(AND('Visitor log'!$D99&lt;&gt;"",'Visitor log'!$C99=SelectedDate,'Visitor log'!$L99=""),1,0)</f>
        <v>0</v>
      </c>
      <c r="J95" s="77" t="n">
        <f aca="false">IF(AND('Visitor log'!$D99&lt;&gt;"",'Visitor log'!$C99=SelectedDate,'Visitor log'!$L99&lt;&gt;""),1,0)</f>
        <v>0</v>
      </c>
      <c r="K95" s="80" t="str">
        <f aca="false">IF(AND('Visitor log'!$L99&lt;&gt;"",'Visitor log'!$M99&lt;&gt;""),'Visitor log'!$M99-'Visitor log'!$L99,"")</f>
        <v/>
      </c>
      <c r="L95" s="77" t="n">
        <f aca="true">IF(AND('Visitor log'!$D99&lt;&gt;"",ISNUMBER('Visitor log'!$C99),'Visitor log'!$C99&lt;TODAY(),'Visitor log'!$L99&lt;&gt;"",'Visitor log'!$M99=""),1,0)</f>
        <v>0</v>
      </c>
      <c r="M95" s="77" t="n">
        <f aca="true">IF(AND('Visitor log'!$D99&lt;&gt;"",ISNUMBER('Visitor log'!$C99),'Visitor log'!$C99&lt;=TODAY()-RetentionDays),1,0)</f>
        <v>0</v>
      </c>
    </row>
    <row r="96" customFormat="false" ht="15" hidden="false" customHeight="false" outlineLevel="0" collapsed="false">
      <c r="A96" s="77" t="str">
        <f aca="false">IF(OR('Visitor log'!$D100="",'Visitor log'!$D100=""),"",'Visitor log'!$D100)</f>
        <v/>
      </c>
      <c r="B96" s="77" t="str">
        <f aca="false">IF(OR('Visitor log'!$D100="",'Visitor log'!$E100=""),"",'Visitor log'!$E100)</f>
        <v/>
      </c>
      <c r="C96" s="77" t="str">
        <f aca="false">IF(OR('Visitor log'!$D100="",'Visitor log'!$I100=""),"",'Visitor log'!$I100)</f>
        <v/>
      </c>
      <c r="D96" s="78" t="str">
        <f aca="false">IF(OR('Visitor log'!$D100="",'Visitor log'!$L100=""),"",'Visitor log'!$L100)</f>
        <v/>
      </c>
      <c r="E96" s="77" t="str">
        <f aca="false">IF(OR('Visitor log'!$D100="",'Visitor log'!$K100=""),"",'Visitor log'!$K100)</f>
        <v/>
      </c>
      <c r="F96" s="77" t="str">
        <f aca="false">IF(OR('Visitor log'!$D100="",'Visitor log'!$H100=""),"",'Visitor log'!$H100)</f>
        <v/>
      </c>
      <c r="G96" s="77" t="n">
        <f aca="false">IF(AND('Visitor log'!$D100&lt;&gt;"",'Visitor log'!$C100=SelectedDate,'Visitor log'!$L100&lt;&gt;"",'Visitor log'!$M100=""),1,0)</f>
        <v>0</v>
      </c>
      <c r="H96" s="77" t="str">
        <f aca="false">IF(G96=1,SUM($G$3:G96),"")</f>
        <v/>
      </c>
      <c r="I96" s="77" t="n">
        <f aca="false">IF(AND('Visitor log'!$D100&lt;&gt;"",'Visitor log'!$C100=SelectedDate,'Visitor log'!$L100=""),1,0)</f>
        <v>0</v>
      </c>
      <c r="J96" s="77" t="n">
        <f aca="false">IF(AND('Visitor log'!$D100&lt;&gt;"",'Visitor log'!$C100=SelectedDate,'Visitor log'!$L100&lt;&gt;""),1,0)</f>
        <v>0</v>
      </c>
      <c r="K96" s="80" t="str">
        <f aca="false">IF(AND('Visitor log'!$L100&lt;&gt;"",'Visitor log'!$M100&lt;&gt;""),'Visitor log'!$M100-'Visitor log'!$L100,"")</f>
        <v/>
      </c>
      <c r="L96" s="77" t="n">
        <f aca="true">IF(AND('Visitor log'!$D100&lt;&gt;"",ISNUMBER('Visitor log'!$C100),'Visitor log'!$C100&lt;TODAY(),'Visitor log'!$L100&lt;&gt;"",'Visitor log'!$M100=""),1,0)</f>
        <v>0</v>
      </c>
      <c r="M96" s="77" t="n">
        <f aca="true">IF(AND('Visitor log'!$D100&lt;&gt;"",ISNUMBER('Visitor log'!$C100),'Visitor log'!$C100&lt;=TODAY()-RetentionDays),1,0)</f>
        <v>0</v>
      </c>
    </row>
    <row r="97" customFormat="false" ht="15" hidden="false" customHeight="false" outlineLevel="0" collapsed="false">
      <c r="A97" s="77" t="str">
        <f aca="false">IF(OR('Visitor log'!$D101="",'Visitor log'!$D101=""),"",'Visitor log'!$D101)</f>
        <v/>
      </c>
      <c r="B97" s="77" t="str">
        <f aca="false">IF(OR('Visitor log'!$D101="",'Visitor log'!$E101=""),"",'Visitor log'!$E101)</f>
        <v/>
      </c>
      <c r="C97" s="77" t="str">
        <f aca="false">IF(OR('Visitor log'!$D101="",'Visitor log'!$I101=""),"",'Visitor log'!$I101)</f>
        <v/>
      </c>
      <c r="D97" s="78" t="str">
        <f aca="false">IF(OR('Visitor log'!$D101="",'Visitor log'!$L101=""),"",'Visitor log'!$L101)</f>
        <v/>
      </c>
      <c r="E97" s="77" t="str">
        <f aca="false">IF(OR('Visitor log'!$D101="",'Visitor log'!$K101=""),"",'Visitor log'!$K101)</f>
        <v/>
      </c>
      <c r="F97" s="77" t="str">
        <f aca="false">IF(OR('Visitor log'!$D101="",'Visitor log'!$H101=""),"",'Visitor log'!$H101)</f>
        <v/>
      </c>
      <c r="G97" s="77" t="n">
        <f aca="false">IF(AND('Visitor log'!$D101&lt;&gt;"",'Visitor log'!$C101=SelectedDate,'Visitor log'!$L101&lt;&gt;"",'Visitor log'!$M101=""),1,0)</f>
        <v>0</v>
      </c>
      <c r="H97" s="77" t="str">
        <f aca="false">IF(G97=1,SUM($G$3:G97),"")</f>
        <v/>
      </c>
      <c r="I97" s="77" t="n">
        <f aca="false">IF(AND('Visitor log'!$D101&lt;&gt;"",'Visitor log'!$C101=SelectedDate,'Visitor log'!$L101=""),1,0)</f>
        <v>0</v>
      </c>
      <c r="J97" s="77" t="n">
        <f aca="false">IF(AND('Visitor log'!$D101&lt;&gt;"",'Visitor log'!$C101=SelectedDate,'Visitor log'!$L101&lt;&gt;""),1,0)</f>
        <v>0</v>
      </c>
      <c r="K97" s="80" t="str">
        <f aca="false">IF(AND('Visitor log'!$L101&lt;&gt;"",'Visitor log'!$M101&lt;&gt;""),'Visitor log'!$M101-'Visitor log'!$L101,"")</f>
        <v/>
      </c>
      <c r="L97" s="77" t="n">
        <f aca="true">IF(AND('Visitor log'!$D101&lt;&gt;"",ISNUMBER('Visitor log'!$C101),'Visitor log'!$C101&lt;TODAY(),'Visitor log'!$L101&lt;&gt;"",'Visitor log'!$M101=""),1,0)</f>
        <v>0</v>
      </c>
      <c r="M97" s="77" t="n">
        <f aca="true">IF(AND('Visitor log'!$D101&lt;&gt;"",ISNUMBER('Visitor log'!$C101),'Visitor log'!$C101&lt;=TODAY()-RetentionDays),1,0)</f>
        <v>0</v>
      </c>
    </row>
    <row r="98" customFormat="false" ht="15" hidden="false" customHeight="false" outlineLevel="0" collapsed="false">
      <c r="A98" s="77" t="str">
        <f aca="false">IF(OR('Visitor log'!$D102="",'Visitor log'!$D102=""),"",'Visitor log'!$D102)</f>
        <v/>
      </c>
      <c r="B98" s="77" t="str">
        <f aca="false">IF(OR('Visitor log'!$D102="",'Visitor log'!$E102=""),"",'Visitor log'!$E102)</f>
        <v/>
      </c>
      <c r="C98" s="77" t="str">
        <f aca="false">IF(OR('Visitor log'!$D102="",'Visitor log'!$I102=""),"",'Visitor log'!$I102)</f>
        <v/>
      </c>
      <c r="D98" s="78" t="str">
        <f aca="false">IF(OR('Visitor log'!$D102="",'Visitor log'!$L102=""),"",'Visitor log'!$L102)</f>
        <v/>
      </c>
      <c r="E98" s="77" t="str">
        <f aca="false">IF(OR('Visitor log'!$D102="",'Visitor log'!$K102=""),"",'Visitor log'!$K102)</f>
        <v/>
      </c>
      <c r="F98" s="77" t="str">
        <f aca="false">IF(OR('Visitor log'!$D102="",'Visitor log'!$H102=""),"",'Visitor log'!$H102)</f>
        <v/>
      </c>
      <c r="G98" s="77" t="n">
        <f aca="false">IF(AND('Visitor log'!$D102&lt;&gt;"",'Visitor log'!$C102=SelectedDate,'Visitor log'!$L102&lt;&gt;"",'Visitor log'!$M102=""),1,0)</f>
        <v>0</v>
      </c>
      <c r="H98" s="77" t="str">
        <f aca="false">IF(G98=1,SUM($G$3:G98),"")</f>
        <v/>
      </c>
      <c r="I98" s="77" t="n">
        <f aca="false">IF(AND('Visitor log'!$D102&lt;&gt;"",'Visitor log'!$C102=SelectedDate,'Visitor log'!$L102=""),1,0)</f>
        <v>0</v>
      </c>
      <c r="J98" s="77" t="n">
        <f aca="false">IF(AND('Visitor log'!$D102&lt;&gt;"",'Visitor log'!$C102=SelectedDate,'Visitor log'!$L102&lt;&gt;""),1,0)</f>
        <v>0</v>
      </c>
      <c r="K98" s="80" t="str">
        <f aca="false">IF(AND('Visitor log'!$L102&lt;&gt;"",'Visitor log'!$M102&lt;&gt;""),'Visitor log'!$M102-'Visitor log'!$L102,"")</f>
        <v/>
      </c>
      <c r="L98" s="77" t="n">
        <f aca="true">IF(AND('Visitor log'!$D102&lt;&gt;"",ISNUMBER('Visitor log'!$C102),'Visitor log'!$C102&lt;TODAY(),'Visitor log'!$L102&lt;&gt;"",'Visitor log'!$M102=""),1,0)</f>
        <v>0</v>
      </c>
      <c r="M98" s="77" t="n">
        <f aca="true">IF(AND('Visitor log'!$D102&lt;&gt;"",ISNUMBER('Visitor log'!$C102),'Visitor log'!$C102&lt;=TODAY()-RetentionDays),1,0)</f>
        <v>0</v>
      </c>
    </row>
    <row r="99" customFormat="false" ht="15" hidden="false" customHeight="false" outlineLevel="0" collapsed="false">
      <c r="A99" s="77" t="str">
        <f aca="false">IF(OR('Visitor log'!$D103="",'Visitor log'!$D103=""),"",'Visitor log'!$D103)</f>
        <v/>
      </c>
      <c r="B99" s="77" t="str">
        <f aca="false">IF(OR('Visitor log'!$D103="",'Visitor log'!$E103=""),"",'Visitor log'!$E103)</f>
        <v/>
      </c>
      <c r="C99" s="77" t="str">
        <f aca="false">IF(OR('Visitor log'!$D103="",'Visitor log'!$I103=""),"",'Visitor log'!$I103)</f>
        <v/>
      </c>
      <c r="D99" s="78" t="str">
        <f aca="false">IF(OR('Visitor log'!$D103="",'Visitor log'!$L103=""),"",'Visitor log'!$L103)</f>
        <v/>
      </c>
      <c r="E99" s="77" t="str">
        <f aca="false">IF(OR('Visitor log'!$D103="",'Visitor log'!$K103=""),"",'Visitor log'!$K103)</f>
        <v/>
      </c>
      <c r="F99" s="77" t="str">
        <f aca="false">IF(OR('Visitor log'!$D103="",'Visitor log'!$H103=""),"",'Visitor log'!$H103)</f>
        <v/>
      </c>
      <c r="G99" s="77" t="n">
        <f aca="false">IF(AND('Visitor log'!$D103&lt;&gt;"",'Visitor log'!$C103=SelectedDate,'Visitor log'!$L103&lt;&gt;"",'Visitor log'!$M103=""),1,0)</f>
        <v>0</v>
      </c>
      <c r="H99" s="77" t="str">
        <f aca="false">IF(G99=1,SUM($G$3:G99),"")</f>
        <v/>
      </c>
      <c r="I99" s="77" t="n">
        <f aca="false">IF(AND('Visitor log'!$D103&lt;&gt;"",'Visitor log'!$C103=SelectedDate,'Visitor log'!$L103=""),1,0)</f>
        <v>0</v>
      </c>
      <c r="J99" s="77" t="n">
        <f aca="false">IF(AND('Visitor log'!$D103&lt;&gt;"",'Visitor log'!$C103=SelectedDate,'Visitor log'!$L103&lt;&gt;""),1,0)</f>
        <v>0</v>
      </c>
      <c r="K99" s="80" t="str">
        <f aca="false">IF(AND('Visitor log'!$L103&lt;&gt;"",'Visitor log'!$M103&lt;&gt;""),'Visitor log'!$M103-'Visitor log'!$L103,"")</f>
        <v/>
      </c>
      <c r="L99" s="77" t="n">
        <f aca="true">IF(AND('Visitor log'!$D103&lt;&gt;"",ISNUMBER('Visitor log'!$C103),'Visitor log'!$C103&lt;TODAY(),'Visitor log'!$L103&lt;&gt;"",'Visitor log'!$M103=""),1,0)</f>
        <v>0</v>
      </c>
      <c r="M99" s="77" t="n">
        <f aca="true">IF(AND('Visitor log'!$D103&lt;&gt;"",ISNUMBER('Visitor log'!$C103),'Visitor log'!$C103&lt;=TODAY()-RetentionDays),1,0)</f>
        <v>0</v>
      </c>
    </row>
    <row r="100" customFormat="false" ht="15" hidden="false" customHeight="false" outlineLevel="0" collapsed="false">
      <c r="A100" s="77" t="str">
        <f aca="false">IF(OR('Visitor log'!$D104="",'Visitor log'!$D104=""),"",'Visitor log'!$D104)</f>
        <v/>
      </c>
      <c r="B100" s="77" t="str">
        <f aca="false">IF(OR('Visitor log'!$D104="",'Visitor log'!$E104=""),"",'Visitor log'!$E104)</f>
        <v/>
      </c>
      <c r="C100" s="77" t="str">
        <f aca="false">IF(OR('Visitor log'!$D104="",'Visitor log'!$I104=""),"",'Visitor log'!$I104)</f>
        <v/>
      </c>
      <c r="D100" s="78" t="str">
        <f aca="false">IF(OR('Visitor log'!$D104="",'Visitor log'!$L104=""),"",'Visitor log'!$L104)</f>
        <v/>
      </c>
      <c r="E100" s="77" t="str">
        <f aca="false">IF(OR('Visitor log'!$D104="",'Visitor log'!$K104=""),"",'Visitor log'!$K104)</f>
        <v/>
      </c>
      <c r="F100" s="77" t="str">
        <f aca="false">IF(OR('Visitor log'!$D104="",'Visitor log'!$H104=""),"",'Visitor log'!$H104)</f>
        <v/>
      </c>
      <c r="G100" s="77" t="n">
        <f aca="false">IF(AND('Visitor log'!$D104&lt;&gt;"",'Visitor log'!$C104=SelectedDate,'Visitor log'!$L104&lt;&gt;"",'Visitor log'!$M104=""),1,0)</f>
        <v>0</v>
      </c>
      <c r="H100" s="77" t="str">
        <f aca="false">IF(G100=1,SUM($G$3:G100),"")</f>
        <v/>
      </c>
      <c r="I100" s="77" t="n">
        <f aca="false">IF(AND('Visitor log'!$D104&lt;&gt;"",'Visitor log'!$C104=SelectedDate,'Visitor log'!$L104=""),1,0)</f>
        <v>0</v>
      </c>
      <c r="J100" s="77" t="n">
        <f aca="false">IF(AND('Visitor log'!$D104&lt;&gt;"",'Visitor log'!$C104=SelectedDate,'Visitor log'!$L104&lt;&gt;""),1,0)</f>
        <v>0</v>
      </c>
      <c r="K100" s="80" t="str">
        <f aca="false">IF(AND('Visitor log'!$L104&lt;&gt;"",'Visitor log'!$M104&lt;&gt;""),'Visitor log'!$M104-'Visitor log'!$L104,"")</f>
        <v/>
      </c>
      <c r="L100" s="77" t="n">
        <f aca="true">IF(AND('Visitor log'!$D104&lt;&gt;"",ISNUMBER('Visitor log'!$C104),'Visitor log'!$C104&lt;TODAY(),'Visitor log'!$L104&lt;&gt;"",'Visitor log'!$M104=""),1,0)</f>
        <v>0</v>
      </c>
      <c r="M100" s="77" t="n">
        <f aca="true">IF(AND('Visitor log'!$D104&lt;&gt;"",ISNUMBER('Visitor log'!$C104),'Visitor log'!$C104&lt;=TODAY()-RetentionDays),1,0)</f>
        <v>0</v>
      </c>
    </row>
    <row r="101" customFormat="false" ht="15" hidden="false" customHeight="false" outlineLevel="0" collapsed="false">
      <c r="A101" s="77" t="str">
        <f aca="false">IF(OR('Visitor log'!$D105="",'Visitor log'!$D105=""),"",'Visitor log'!$D105)</f>
        <v/>
      </c>
      <c r="B101" s="77" t="str">
        <f aca="false">IF(OR('Visitor log'!$D105="",'Visitor log'!$E105=""),"",'Visitor log'!$E105)</f>
        <v/>
      </c>
      <c r="C101" s="77" t="str">
        <f aca="false">IF(OR('Visitor log'!$D105="",'Visitor log'!$I105=""),"",'Visitor log'!$I105)</f>
        <v/>
      </c>
      <c r="D101" s="78" t="str">
        <f aca="false">IF(OR('Visitor log'!$D105="",'Visitor log'!$L105=""),"",'Visitor log'!$L105)</f>
        <v/>
      </c>
      <c r="E101" s="77" t="str">
        <f aca="false">IF(OR('Visitor log'!$D105="",'Visitor log'!$K105=""),"",'Visitor log'!$K105)</f>
        <v/>
      </c>
      <c r="F101" s="77" t="str">
        <f aca="false">IF(OR('Visitor log'!$D105="",'Visitor log'!$H105=""),"",'Visitor log'!$H105)</f>
        <v/>
      </c>
      <c r="G101" s="77" t="n">
        <f aca="false">IF(AND('Visitor log'!$D105&lt;&gt;"",'Visitor log'!$C105=SelectedDate,'Visitor log'!$L105&lt;&gt;"",'Visitor log'!$M105=""),1,0)</f>
        <v>0</v>
      </c>
      <c r="H101" s="77" t="str">
        <f aca="false">IF(G101=1,SUM($G$3:G101),"")</f>
        <v/>
      </c>
      <c r="I101" s="77" t="n">
        <f aca="false">IF(AND('Visitor log'!$D105&lt;&gt;"",'Visitor log'!$C105=SelectedDate,'Visitor log'!$L105=""),1,0)</f>
        <v>0</v>
      </c>
      <c r="J101" s="77" t="n">
        <f aca="false">IF(AND('Visitor log'!$D105&lt;&gt;"",'Visitor log'!$C105=SelectedDate,'Visitor log'!$L105&lt;&gt;""),1,0)</f>
        <v>0</v>
      </c>
      <c r="K101" s="80" t="str">
        <f aca="false">IF(AND('Visitor log'!$L105&lt;&gt;"",'Visitor log'!$M105&lt;&gt;""),'Visitor log'!$M105-'Visitor log'!$L105,"")</f>
        <v/>
      </c>
      <c r="L101" s="77" t="n">
        <f aca="true">IF(AND('Visitor log'!$D105&lt;&gt;"",ISNUMBER('Visitor log'!$C105),'Visitor log'!$C105&lt;TODAY(),'Visitor log'!$L105&lt;&gt;"",'Visitor log'!$M105=""),1,0)</f>
        <v>0</v>
      </c>
      <c r="M101" s="77" t="n">
        <f aca="true">IF(AND('Visitor log'!$D105&lt;&gt;"",ISNUMBER('Visitor log'!$C105),'Visitor log'!$C105&lt;=TODAY()-RetentionDays),1,0)</f>
        <v>0</v>
      </c>
    </row>
    <row r="102" customFormat="false" ht="15" hidden="false" customHeight="false" outlineLevel="0" collapsed="false">
      <c r="A102" s="77" t="str">
        <f aca="false">IF(OR('Visitor log'!$D106="",'Visitor log'!$D106=""),"",'Visitor log'!$D106)</f>
        <v/>
      </c>
      <c r="B102" s="77" t="str">
        <f aca="false">IF(OR('Visitor log'!$D106="",'Visitor log'!$E106=""),"",'Visitor log'!$E106)</f>
        <v/>
      </c>
      <c r="C102" s="77" t="str">
        <f aca="false">IF(OR('Visitor log'!$D106="",'Visitor log'!$I106=""),"",'Visitor log'!$I106)</f>
        <v/>
      </c>
      <c r="D102" s="78" t="str">
        <f aca="false">IF(OR('Visitor log'!$D106="",'Visitor log'!$L106=""),"",'Visitor log'!$L106)</f>
        <v/>
      </c>
      <c r="E102" s="77" t="str">
        <f aca="false">IF(OR('Visitor log'!$D106="",'Visitor log'!$K106=""),"",'Visitor log'!$K106)</f>
        <v/>
      </c>
      <c r="F102" s="77" t="str">
        <f aca="false">IF(OR('Visitor log'!$D106="",'Visitor log'!$H106=""),"",'Visitor log'!$H106)</f>
        <v/>
      </c>
      <c r="G102" s="77" t="n">
        <f aca="false">IF(AND('Visitor log'!$D106&lt;&gt;"",'Visitor log'!$C106=SelectedDate,'Visitor log'!$L106&lt;&gt;"",'Visitor log'!$M106=""),1,0)</f>
        <v>0</v>
      </c>
      <c r="H102" s="77" t="str">
        <f aca="false">IF(G102=1,SUM($G$3:G102),"")</f>
        <v/>
      </c>
      <c r="I102" s="77" t="n">
        <f aca="false">IF(AND('Visitor log'!$D106&lt;&gt;"",'Visitor log'!$C106=SelectedDate,'Visitor log'!$L106=""),1,0)</f>
        <v>0</v>
      </c>
      <c r="J102" s="77" t="n">
        <f aca="false">IF(AND('Visitor log'!$D106&lt;&gt;"",'Visitor log'!$C106=SelectedDate,'Visitor log'!$L106&lt;&gt;""),1,0)</f>
        <v>0</v>
      </c>
      <c r="K102" s="80" t="str">
        <f aca="false">IF(AND('Visitor log'!$L106&lt;&gt;"",'Visitor log'!$M106&lt;&gt;""),'Visitor log'!$M106-'Visitor log'!$L106,"")</f>
        <v/>
      </c>
      <c r="L102" s="77" t="n">
        <f aca="true">IF(AND('Visitor log'!$D106&lt;&gt;"",ISNUMBER('Visitor log'!$C106),'Visitor log'!$C106&lt;TODAY(),'Visitor log'!$L106&lt;&gt;"",'Visitor log'!$M106=""),1,0)</f>
        <v>0</v>
      </c>
      <c r="M102" s="77" t="n">
        <f aca="true">IF(AND('Visitor log'!$D106&lt;&gt;"",ISNUMBER('Visitor log'!$C106),'Visitor log'!$C106&lt;=TODAY()-RetentionDays),1,0)</f>
        <v>0</v>
      </c>
    </row>
    <row r="103" customFormat="false" ht="15" hidden="false" customHeight="false" outlineLevel="0" collapsed="false">
      <c r="A103" s="77" t="str">
        <f aca="false">IF(OR('Visitor log'!$D107="",'Visitor log'!$D107=""),"",'Visitor log'!$D107)</f>
        <v/>
      </c>
      <c r="B103" s="77" t="str">
        <f aca="false">IF(OR('Visitor log'!$D107="",'Visitor log'!$E107=""),"",'Visitor log'!$E107)</f>
        <v/>
      </c>
      <c r="C103" s="77" t="str">
        <f aca="false">IF(OR('Visitor log'!$D107="",'Visitor log'!$I107=""),"",'Visitor log'!$I107)</f>
        <v/>
      </c>
      <c r="D103" s="78" t="str">
        <f aca="false">IF(OR('Visitor log'!$D107="",'Visitor log'!$L107=""),"",'Visitor log'!$L107)</f>
        <v/>
      </c>
      <c r="E103" s="77" t="str">
        <f aca="false">IF(OR('Visitor log'!$D107="",'Visitor log'!$K107=""),"",'Visitor log'!$K107)</f>
        <v/>
      </c>
      <c r="F103" s="77" t="str">
        <f aca="false">IF(OR('Visitor log'!$D107="",'Visitor log'!$H107=""),"",'Visitor log'!$H107)</f>
        <v/>
      </c>
      <c r="G103" s="77" t="n">
        <f aca="false">IF(AND('Visitor log'!$D107&lt;&gt;"",'Visitor log'!$C107=SelectedDate,'Visitor log'!$L107&lt;&gt;"",'Visitor log'!$M107=""),1,0)</f>
        <v>0</v>
      </c>
      <c r="H103" s="77" t="str">
        <f aca="false">IF(G103=1,SUM($G$3:G103),"")</f>
        <v/>
      </c>
      <c r="I103" s="77" t="n">
        <f aca="false">IF(AND('Visitor log'!$D107&lt;&gt;"",'Visitor log'!$C107=SelectedDate,'Visitor log'!$L107=""),1,0)</f>
        <v>0</v>
      </c>
      <c r="J103" s="77" t="n">
        <f aca="false">IF(AND('Visitor log'!$D107&lt;&gt;"",'Visitor log'!$C107=SelectedDate,'Visitor log'!$L107&lt;&gt;""),1,0)</f>
        <v>0</v>
      </c>
      <c r="K103" s="80" t="str">
        <f aca="false">IF(AND('Visitor log'!$L107&lt;&gt;"",'Visitor log'!$M107&lt;&gt;""),'Visitor log'!$M107-'Visitor log'!$L107,"")</f>
        <v/>
      </c>
      <c r="L103" s="77" t="n">
        <f aca="true">IF(AND('Visitor log'!$D107&lt;&gt;"",ISNUMBER('Visitor log'!$C107),'Visitor log'!$C107&lt;TODAY(),'Visitor log'!$L107&lt;&gt;"",'Visitor log'!$M107=""),1,0)</f>
        <v>0</v>
      </c>
      <c r="M103" s="77" t="n">
        <f aca="true">IF(AND('Visitor log'!$D107&lt;&gt;"",ISNUMBER('Visitor log'!$C107),'Visitor log'!$C107&lt;=TODAY()-RetentionDays),1,0)</f>
        <v>0</v>
      </c>
    </row>
    <row r="104" customFormat="false" ht="15" hidden="false" customHeight="false" outlineLevel="0" collapsed="false">
      <c r="A104" s="77" t="str">
        <f aca="false">IF(OR('Visitor log'!$D108="",'Visitor log'!$D108=""),"",'Visitor log'!$D108)</f>
        <v/>
      </c>
      <c r="B104" s="77" t="str">
        <f aca="false">IF(OR('Visitor log'!$D108="",'Visitor log'!$E108=""),"",'Visitor log'!$E108)</f>
        <v/>
      </c>
      <c r="C104" s="77" t="str">
        <f aca="false">IF(OR('Visitor log'!$D108="",'Visitor log'!$I108=""),"",'Visitor log'!$I108)</f>
        <v/>
      </c>
      <c r="D104" s="78" t="str">
        <f aca="false">IF(OR('Visitor log'!$D108="",'Visitor log'!$L108=""),"",'Visitor log'!$L108)</f>
        <v/>
      </c>
      <c r="E104" s="77" t="str">
        <f aca="false">IF(OR('Visitor log'!$D108="",'Visitor log'!$K108=""),"",'Visitor log'!$K108)</f>
        <v/>
      </c>
      <c r="F104" s="77" t="str">
        <f aca="false">IF(OR('Visitor log'!$D108="",'Visitor log'!$H108=""),"",'Visitor log'!$H108)</f>
        <v/>
      </c>
      <c r="G104" s="77" t="n">
        <f aca="false">IF(AND('Visitor log'!$D108&lt;&gt;"",'Visitor log'!$C108=SelectedDate,'Visitor log'!$L108&lt;&gt;"",'Visitor log'!$M108=""),1,0)</f>
        <v>0</v>
      </c>
      <c r="H104" s="77" t="str">
        <f aca="false">IF(G104=1,SUM($G$3:G104),"")</f>
        <v/>
      </c>
      <c r="I104" s="77" t="n">
        <f aca="false">IF(AND('Visitor log'!$D108&lt;&gt;"",'Visitor log'!$C108=SelectedDate,'Visitor log'!$L108=""),1,0)</f>
        <v>0</v>
      </c>
      <c r="J104" s="77" t="n">
        <f aca="false">IF(AND('Visitor log'!$D108&lt;&gt;"",'Visitor log'!$C108=SelectedDate,'Visitor log'!$L108&lt;&gt;""),1,0)</f>
        <v>0</v>
      </c>
      <c r="K104" s="80" t="str">
        <f aca="false">IF(AND('Visitor log'!$L108&lt;&gt;"",'Visitor log'!$M108&lt;&gt;""),'Visitor log'!$M108-'Visitor log'!$L108,"")</f>
        <v/>
      </c>
      <c r="L104" s="77" t="n">
        <f aca="true">IF(AND('Visitor log'!$D108&lt;&gt;"",ISNUMBER('Visitor log'!$C108),'Visitor log'!$C108&lt;TODAY(),'Visitor log'!$L108&lt;&gt;"",'Visitor log'!$M108=""),1,0)</f>
        <v>0</v>
      </c>
      <c r="M104" s="77" t="n">
        <f aca="true">IF(AND('Visitor log'!$D108&lt;&gt;"",ISNUMBER('Visitor log'!$C108),'Visitor log'!$C108&lt;=TODAY()-RetentionDays),1,0)</f>
        <v>0</v>
      </c>
    </row>
    <row r="105" customFormat="false" ht="15" hidden="false" customHeight="false" outlineLevel="0" collapsed="false">
      <c r="A105" s="77" t="str">
        <f aca="false">IF(OR('Visitor log'!$D109="",'Visitor log'!$D109=""),"",'Visitor log'!$D109)</f>
        <v/>
      </c>
      <c r="B105" s="77" t="str">
        <f aca="false">IF(OR('Visitor log'!$D109="",'Visitor log'!$E109=""),"",'Visitor log'!$E109)</f>
        <v/>
      </c>
      <c r="C105" s="77" t="str">
        <f aca="false">IF(OR('Visitor log'!$D109="",'Visitor log'!$I109=""),"",'Visitor log'!$I109)</f>
        <v/>
      </c>
      <c r="D105" s="78" t="str">
        <f aca="false">IF(OR('Visitor log'!$D109="",'Visitor log'!$L109=""),"",'Visitor log'!$L109)</f>
        <v/>
      </c>
      <c r="E105" s="77" t="str">
        <f aca="false">IF(OR('Visitor log'!$D109="",'Visitor log'!$K109=""),"",'Visitor log'!$K109)</f>
        <v/>
      </c>
      <c r="F105" s="77" t="str">
        <f aca="false">IF(OR('Visitor log'!$D109="",'Visitor log'!$H109=""),"",'Visitor log'!$H109)</f>
        <v/>
      </c>
      <c r="G105" s="77" t="n">
        <f aca="false">IF(AND('Visitor log'!$D109&lt;&gt;"",'Visitor log'!$C109=SelectedDate,'Visitor log'!$L109&lt;&gt;"",'Visitor log'!$M109=""),1,0)</f>
        <v>0</v>
      </c>
      <c r="H105" s="77" t="str">
        <f aca="false">IF(G105=1,SUM($G$3:G105),"")</f>
        <v/>
      </c>
      <c r="I105" s="77" t="n">
        <f aca="false">IF(AND('Visitor log'!$D109&lt;&gt;"",'Visitor log'!$C109=SelectedDate,'Visitor log'!$L109=""),1,0)</f>
        <v>0</v>
      </c>
      <c r="J105" s="77" t="n">
        <f aca="false">IF(AND('Visitor log'!$D109&lt;&gt;"",'Visitor log'!$C109=SelectedDate,'Visitor log'!$L109&lt;&gt;""),1,0)</f>
        <v>0</v>
      </c>
      <c r="K105" s="80" t="str">
        <f aca="false">IF(AND('Visitor log'!$L109&lt;&gt;"",'Visitor log'!$M109&lt;&gt;""),'Visitor log'!$M109-'Visitor log'!$L109,"")</f>
        <v/>
      </c>
      <c r="L105" s="77" t="n">
        <f aca="true">IF(AND('Visitor log'!$D109&lt;&gt;"",ISNUMBER('Visitor log'!$C109),'Visitor log'!$C109&lt;TODAY(),'Visitor log'!$L109&lt;&gt;"",'Visitor log'!$M109=""),1,0)</f>
        <v>0</v>
      </c>
      <c r="M105" s="77" t="n">
        <f aca="true">IF(AND('Visitor log'!$D109&lt;&gt;"",ISNUMBER('Visitor log'!$C109),'Visitor log'!$C109&lt;=TODAY()-RetentionDays),1,0)</f>
        <v>0</v>
      </c>
    </row>
    <row r="106" customFormat="false" ht="15" hidden="false" customHeight="false" outlineLevel="0" collapsed="false">
      <c r="A106" s="77" t="str">
        <f aca="false">IF(OR('Visitor log'!$D110="",'Visitor log'!$D110=""),"",'Visitor log'!$D110)</f>
        <v/>
      </c>
      <c r="B106" s="77" t="str">
        <f aca="false">IF(OR('Visitor log'!$D110="",'Visitor log'!$E110=""),"",'Visitor log'!$E110)</f>
        <v/>
      </c>
      <c r="C106" s="77" t="str">
        <f aca="false">IF(OR('Visitor log'!$D110="",'Visitor log'!$I110=""),"",'Visitor log'!$I110)</f>
        <v/>
      </c>
      <c r="D106" s="78" t="str">
        <f aca="false">IF(OR('Visitor log'!$D110="",'Visitor log'!$L110=""),"",'Visitor log'!$L110)</f>
        <v/>
      </c>
      <c r="E106" s="77" t="str">
        <f aca="false">IF(OR('Visitor log'!$D110="",'Visitor log'!$K110=""),"",'Visitor log'!$K110)</f>
        <v/>
      </c>
      <c r="F106" s="77" t="str">
        <f aca="false">IF(OR('Visitor log'!$D110="",'Visitor log'!$H110=""),"",'Visitor log'!$H110)</f>
        <v/>
      </c>
      <c r="G106" s="77" t="n">
        <f aca="false">IF(AND('Visitor log'!$D110&lt;&gt;"",'Visitor log'!$C110=SelectedDate,'Visitor log'!$L110&lt;&gt;"",'Visitor log'!$M110=""),1,0)</f>
        <v>0</v>
      </c>
      <c r="H106" s="77" t="str">
        <f aca="false">IF(G106=1,SUM($G$3:G106),"")</f>
        <v/>
      </c>
      <c r="I106" s="77" t="n">
        <f aca="false">IF(AND('Visitor log'!$D110&lt;&gt;"",'Visitor log'!$C110=SelectedDate,'Visitor log'!$L110=""),1,0)</f>
        <v>0</v>
      </c>
      <c r="J106" s="77" t="n">
        <f aca="false">IF(AND('Visitor log'!$D110&lt;&gt;"",'Visitor log'!$C110=SelectedDate,'Visitor log'!$L110&lt;&gt;""),1,0)</f>
        <v>0</v>
      </c>
      <c r="K106" s="80" t="str">
        <f aca="false">IF(AND('Visitor log'!$L110&lt;&gt;"",'Visitor log'!$M110&lt;&gt;""),'Visitor log'!$M110-'Visitor log'!$L110,"")</f>
        <v/>
      </c>
      <c r="L106" s="77" t="n">
        <f aca="true">IF(AND('Visitor log'!$D110&lt;&gt;"",ISNUMBER('Visitor log'!$C110),'Visitor log'!$C110&lt;TODAY(),'Visitor log'!$L110&lt;&gt;"",'Visitor log'!$M110=""),1,0)</f>
        <v>0</v>
      </c>
      <c r="M106" s="77" t="n">
        <f aca="true">IF(AND('Visitor log'!$D110&lt;&gt;"",ISNUMBER('Visitor log'!$C110),'Visitor log'!$C110&lt;=TODAY()-RetentionDays),1,0)</f>
        <v>0</v>
      </c>
    </row>
    <row r="107" customFormat="false" ht="15" hidden="false" customHeight="false" outlineLevel="0" collapsed="false">
      <c r="A107" s="77" t="str">
        <f aca="false">IF(OR('Visitor log'!$D111="",'Visitor log'!$D111=""),"",'Visitor log'!$D111)</f>
        <v/>
      </c>
      <c r="B107" s="77" t="str">
        <f aca="false">IF(OR('Visitor log'!$D111="",'Visitor log'!$E111=""),"",'Visitor log'!$E111)</f>
        <v/>
      </c>
      <c r="C107" s="77" t="str">
        <f aca="false">IF(OR('Visitor log'!$D111="",'Visitor log'!$I111=""),"",'Visitor log'!$I111)</f>
        <v/>
      </c>
      <c r="D107" s="78" t="str">
        <f aca="false">IF(OR('Visitor log'!$D111="",'Visitor log'!$L111=""),"",'Visitor log'!$L111)</f>
        <v/>
      </c>
      <c r="E107" s="77" t="str">
        <f aca="false">IF(OR('Visitor log'!$D111="",'Visitor log'!$K111=""),"",'Visitor log'!$K111)</f>
        <v/>
      </c>
      <c r="F107" s="77" t="str">
        <f aca="false">IF(OR('Visitor log'!$D111="",'Visitor log'!$H111=""),"",'Visitor log'!$H111)</f>
        <v/>
      </c>
      <c r="G107" s="77" t="n">
        <f aca="false">IF(AND('Visitor log'!$D111&lt;&gt;"",'Visitor log'!$C111=SelectedDate,'Visitor log'!$L111&lt;&gt;"",'Visitor log'!$M111=""),1,0)</f>
        <v>0</v>
      </c>
      <c r="H107" s="77" t="str">
        <f aca="false">IF(G107=1,SUM($G$3:G107),"")</f>
        <v/>
      </c>
      <c r="I107" s="77" t="n">
        <f aca="false">IF(AND('Visitor log'!$D111&lt;&gt;"",'Visitor log'!$C111=SelectedDate,'Visitor log'!$L111=""),1,0)</f>
        <v>0</v>
      </c>
      <c r="J107" s="77" t="n">
        <f aca="false">IF(AND('Visitor log'!$D111&lt;&gt;"",'Visitor log'!$C111=SelectedDate,'Visitor log'!$L111&lt;&gt;""),1,0)</f>
        <v>0</v>
      </c>
      <c r="K107" s="80" t="str">
        <f aca="false">IF(AND('Visitor log'!$L111&lt;&gt;"",'Visitor log'!$M111&lt;&gt;""),'Visitor log'!$M111-'Visitor log'!$L111,"")</f>
        <v/>
      </c>
      <c r="L107" s="77" t="n">
        <f aca="true">IF(AND('Visitor log'!$D111&lt;&gt;"",ISNUMBER('Visitor log'!$C111),'Visitor log'!$C111&lt;TODAY(),'Visitor log'!$L111&lt;&gt;"",'Visitor log'!$M111=""),1,0)</f>
        <v>0</v>
      </c>
      <c r="M107" s="77" t="n">
        <f aca="true">IF(AND('Visitor log'!$D111&lt;&gt;"",ISNUMBER('Visitor log'!$C111),'Visitor log'!$C111&lt;=TODAY()-RetentionDays),1,0)</f>
        <v>0</v>
      </c>
    </row>
    <row r="108" customFormat="false" ht="15" hidden="false" customHeight="false" outlineLevel="0" collapsed="false">
      <c r="A108" s="77" t="str">
        <f aca="false">IF(OR('Visitor log'!$D112="",'Visitor log'!$D112=""),"",'Visitor log'!$D112)</f>
        <v/>
      </c>
      <c r="B108" s="77" t="str">
        <f aca="false">IF(OR('Visitor log'!$D112="",'Visitor log'!$E112=""),"",'Visitor log'!$E112)</f>
        <v/>
      </c>
      <c r="C108" s="77" t="str">
        <f aca="false">IF(OR('Visitor log'!$D112="",'Visitor log'!$I112=""),"",'Visitor log'!$I112)</f>
        <v/>
      </c>
      <c r="D108" s="78" t="str">
        <f aca="false">IF(OR('Visitor log'!$D112="",'Visitor log'!$L112=""),"",'Visitor log'!$L112)</f>
        <v/>
      </c>
      <c r="E108" s="77" t="str">
        <f aca="false">IF(OR('Visitor log'!$D112="",'Visitor log'!$K112=""),"",'Visitor log'!$K112)</f>
        <v/>
      </c>
      <c r="F108" s="77" t="str">
        <f aca="false">IF(OR('Visitor log'!$D112="",'Visitor log'!$H112=""),"",'Visitor log'!$H112)</f>
        <v/>
      </c>
      <c r="G108" s="77" t="n">
        <f aca="false">IF(AND('Visitor log'!$D112&lt;&gt;"",'Visitor log'!$C112=SelectedDate,'Visitor log'!$L112&lt;&gt;"",'Visitor log'!$M112=""),1,0)</f>
        <v>0</v>
      </c>
      <c r="H108" s="77" t="str">
        <f aca="false">IF(G108=1,SUM($G$3:G108),"")</f>
        <v/>
      </c>
      <c r="I108" s="77" t="n">
        <f aca="false">IF(AND('Visitor log'!$D112&lt;&gt;"",'Visitor log'!$C112=SelectedDate,'Visitor log'!$L112=""),1,0)</f>
        <v>0</v>
      </c>
      <c r="J108" s="77" t="n">
        <f aca="false">IF(AND('Visitor log'!$D112&lt;&gt;"",'Visitor log'!$C112=SelectedDate,'Visitor log'!$L112&lt;&gt;""),1,0)</f>
        <v>0</v>
      </c>
      <c r="K108" s="80" t="str">
        <f aca="false">IF(AND('Visitor log'!$L112&lt;&gt;"",'Visitor log'!$M112&lt;&gt;""),'Visitor log'!$M112-'Visitor log'!$L112,"")</f>
        <v/>
      </c>
      <c r="L108" s="77" t="n">
        <f aca="true">IF(AND('Visitor log'!$D112&lt;&gt;"",ISNUMBER('Visitor log'!$C112),'Visitor log'!$C112&lt;TODAY(),'Visitor log'!$L112&lt;&gt;"",'Visitor log'!$M112=""),1,0)</f>
        <v>0</v>
      </c>
      <c r="M108" s="77" t="n">
        <f aca="true">IF(AND('Visitor log'!$D112&lt;&gt;"",ISNUMBER('Visitor log'!$C112),'Visitor log'!$C112&lt;=TODAY()-RetentionDays),1,0)</f>
        <v>0</v>
      </c>
    </row>
    <row r="109" customFormat="false" ht="15" hidden="false" customHeight="false" outlineLevel="0" collapsed="false">
      <c r="A109" s="77" t="str">
        <f aca="false">IF(OR('Visitor log'!$D113="",'Visitor log'!$D113=""),"",'Visitor log'!$D113)</f>
        <v/>
      </c>
      <c r="B109" s="77" t="str">
        <f aca="false">IF(OR('Visitor log'!$D113="",'Visitor log'!$E113=""),"",'Visitor log'!$E113)</f>
        <v/>
      </c>
      <c r="C109" s="77" t="str">
        <f aca="false">IF(OR('Visitor log'!$D113="",'Visitor log'!$I113=""),"",'Visitor log'!$I113)</f>
        <v/>
      </c>
      <c r="D109" s="78" t="str">
        <f aca="false">IF(OR('Visitor log'!$D113="",'Visitor log'!$L113=""),"",'Visitor log'!$L113)</f>
        <v/>
      </c>
      <c r="E109" s="77" t="str">
        <f aca="false">IF(OR('Visitor log'!$D113="",'Visitor log'!$K113=""),"",'Visitor log'!$K113)</f>
        <v/>
      </c>
      <c r="F109" s="77" t="str">
        <f aca="false">IF(OR('Visitor log'!$D113="",'Visitor log'!$H113=""),"",'Visitor log'!$H113)</f>
        <v/>
      </c>
      <c r="G109" s="77" t="n">
        <f aca="false">IF(AND('Visitor log'!$D113&lt;&gt;"",'Visitor log'!$C113=SelectedDate,'Visitor log'!$L113&lt;&gt;"",'Visitor log'!$M113=""),1,0)</f>
        <v>0</v>
      </c>
      <c r="H109" s="77" t="str">
        <f aca="false">IF(G109=1,SUM($G$3:G109),"")</f>
        <v/>
      </c>
      <c r="I109" s="77" t="n">
        <f aca="false">IF(AND('Visitor log'!$D113&lt;&gt;"",'Visitor log'!$C113=SelectedDate,'Visitor log'!$L113=""),1,0)</f>
        <v>0</v>
      </c>
      <c r="J109" s="77" t="n">
        <f aca="false">IF(AND('Visitor log'!$D113&lt;&gt;"",'Visitor log'!$C113=SelectedDate,'Visitor log'!$L113&lt;&gt;""),1,0)</f>
        <v>0</v>
      </c>
      <c r="K109" s="80" t="str">
        <f aca="false">IF(AND('Visitor log'!$L113&lt;&gt;"",'Visitor log'!$M113&lt;&gt;""),'Visitor log'!$M113-'Visitor log'!$L113,"")</f>
        <v/>
      </c>
      <c r="L109" s="77" t="n">
        <f aca="true">IF(AND('Visitor log'!$D113&lt;&gt;"",ISNUMBER('Visitor log'!$C113),'Visitor log'!$C113&lt;TODAY(),'Visitor log'!$L113&lt;&gt;"",'Visitor log'!$M113=""),1,0)</f>
        <v>0</v>
      </c>
      <c r="M109" s="77" t="n">
        <f aca="true">IF(AND('Visitor log'!$D113&lt;&gt;"",ISNUMBER('Visitor log'!$C113),'Visitor log'!$C113&lt;=TODAY()-RetentionDays),1,0)</f>
        <v>0</v>
      </c>
    </row>
    <row r="110" customFormat="false" ht="15" hidden="false" customHeight="false" outlineLevel="0" collapsed="false">
      <c r="A110" s="77" t="str">
        <f aca="false">IF(OR('Visitor log'!$D114="",'Visitor log'!$D114=""),"",'Visitor log'!$D114)</f>
        <v/>
      </c>
      <c r="B110" s="77" t="str">
        <f aca="false">IF(OR('Visitor log'!$D114="",'Visitor log'!$E114=""),"",'Visitor log'!$E114)</f>
        <v/>
      </c>
      <c r="C110" s="77" t="str">
        <f aca="false">IF(OR('Visitor log'!$D114="",'Visitor log'!$I114=""),"",'Visitor log'!$I114)</f>
        <v/>
      </c>
      <c r="D110" s="78" t="str">
        <f aca="false">IF(OR('Visitor log'!$D114="",'Visitor log'!$L114=""),"",'Visitor log'!$L114)</f>
        <v/>
      </c>
      <c r="E110" s="77" t="str">
        <f aca="false">IF(OR('Visitor log'!$D114="",'Visitor log'!$K114=""),"",'Visitor log'!$K114)</f>
        <v/>
      </c>
      <c r="F110" s="77" t="str">
        <f aca="false">IF(OR('Visitor log'!$D114="",'Visitor log'!$H114=""),"",'Visitor log'!$H114)</f>
        <v/>
      </c>
      <c r="G110" s="77" t="n">
        <f aca="false">IF(AND('Visitor log'!$D114&lt;&gt;"",'Visitor log'!$C114=SelectedDate,'Visitor log'!$L114&lt;&gt;"",'Visitor log'!$M114=""),1,0)</f>
        <v>0</v>
      </c>
      <c r="H110" s="77" t="str">
        <f aca="false">IF(G110=1,SUM($G$3:G110),"")</f>
        <v/>
      </c>
      <c r="I110" s="77" t="n">
        <f aca="false">IF(AND('Visitor log'!$D114&lt;&gt;"",'Visitor log'!$C114=SelectedDate,'Visitor log'!$L114=""),1,0)</f>
        <v>0</v>
      </c>
      <c r="J110" s="77" t="n">
        <f aca="false">IF(AND('Visitor log'!$D114&lt;&gt;"",'Visitor log'!$C114=SelectedDate,'Visitor log'!$L114&lt;&gt;""),1,0)</f>
        <v>0</v>
      </c>
      <c r="K110" s="80" t="str">
        <f aca="false">IF(AND('Visitor log'!$L114&lt;&gt;"",'Visitor log'!$M114&lt;&gt;""),'Visitor log'!$M114-'Visitor log'!$L114,"")</f>
        <v/>
      </c>
      <c r="L110" s="77" t="n">
        <f aca="true">IF(AND('Visitor log'!$D114&lt;&gt;"",ISNUMBER('Visitor log'!$C114),'Visitor log'!$C114&lt;TODAY(),'Visitor log'!$L114&lt;&gt;"",'Visitor log'!$M114=""),1,0)</f>
        <v>0</v>
      </c>
      <c r="M110" s="77" t="n">
        <f aca="true">IF(AND('Visitor log'!$D114&lt;&gt;"",ISNUMBER('Visitor log'!$C114),'Visitor log'!$C114&lt;=TODAY()-RetentionDays),1,0)</f>
        <v>0</v>
      </c>
    </row>
    <row r="111" customFormat="false" ht="15" hidden="false" customHeight="false" outlineLevel="0" collapsed="false">
      <c r="A111" s="77" t="str">
        <f aca="false">IF(OR('Visitor log'!$D115="",'Visitor log'!$D115=""),"",'Visitor log'!$D115)</f>
        <v/>
      </c>
      <c r="B111" s="77" t="str">
        <f aca="false">IF(OR('Visitor log'!$D115="",'Visitor log'!$E115=""),"",'Visitor log'!$E115)</f>
        <v/>
      </c>
      <c r="C111" s="77" t="str">
        <f aca="false">IF(OR('Visitor log'!$D115="",'Visitor log'!$I115=""),"",'Visitor log'!$I115)</f>
        <v/>
      </c>
      <c r="D111" s="78" t="str">
        <f aca="false">IF(OR('Visitor log'!$D115="",'Visitor log'!$L115=""),"",'Visitor log'!$L115)</f>
        <v/>
      </c>
      <c r="E111" s="77" t="str">
        <f aca="false">IF(OR('Visitor log'!$D115="",'Visitor log'!$K115=""),"",'Visitor log'!$K115)</f>
        <v/>
      </c>
      <c r="F111" s="77" t="str">
        <f aca="false">IF(OR('Visitor log'!$D115="",'Visitor log'!$H115=""),"",'Visitor log'!$H115)</f>
        <v/>
      </c>
      <c r="G111" s="77" t="n">
        <f aca="false">IF(AND('Visitor log'!$D115&lt;&gt;"",'Visitor log'!$C115=SelectedDate,'Visitor log'!$L115&lt;&gt;"",'Visitor log'!$M115=""),1,0)</f>
        <v>0</v>
      </c>
      <c r="H111" s="77" t="str">
        <f aca="false">IF(G111=1,SUM($G$3:G111),"")</f>
        <v/>
      </c>
      <c r="I111" s="77" t="n">
        <f aca="false">IF(AND('Visitor log'!$D115&lt;&gt;"",'Visitor log'!$C115=SelectedDate,'Visitor log'!$L115=""),1,0)</f>
        <v>0</v>
      </c>
      <c r="J111" s="77" t="n">
        <f aca="false">IF(AND('Visitor log'!$D115&lt;&gt;"",'Visitor log'!$C115=SelectedDate,'Visitor log'!$L115&lt;&gt;""),1,0)</f>
        <v>0</v>
      </c>
      <c r="K111" s="80" t="str">
        <f aca="false">IF(AND('Visitor log'!$L115&lt;&gt;"",'Visitor log'!$M115&lt;&gt;""),'Visitor log'!$M115-'Visitor log'!$L115,"")</f>
        <v/>
      </c>
      <c r="L111" s="77" t="n">
        <f aca="true">IF(AND('Visitor log'!$D115&lt;&gt;"",ISNUMBER('Visitor log'!$C115),'Visitor log'!$C115&lt;TODAY(),'Visitor log'!$L115&lt;&gt;"",'Visitor log'!$M115=""),1,0)</f>
        <v>0</v>
      </c>
      <c r="M111" s="77" t="n">
        <f aca="true">IF(AND('Visitor log'!$D115&lt;&gt;"",ISNUMBER('Visitor log'!$C115),'Visitor log'!$C115&lt;=TODAY()-RetentionDays),1,0)</f>
        <v>0</v>
      </c>
    </row>
    <row r="112" customFormat="false" ht="15" hidden="false" customHeight="false" outlineLevel="0" collapsed="false">
      <c r="A112" s="77" t="str">
        <f aca="false">IF(OR('Visitor log'!$D116="",'Visitor log'!$D116=""),"",'Visitor log'!$D116)</f>
        <v/>
      </c>
      <c r="B112" s="77" t="str">
        <f aca="false">IF(OR('Visitor log'!$D116="",'Visitor log'!$E116=""),"",'Visitor log'!$E116)</f>
        <v/>
      </c>
      <c r="C112" s="77" t="str">
        <f aca="false">IF(OR('Visitor log'!$D116="",'Visitor log'!$I116=""),"",'Visitor log'!$I116)</f>
        <v/>
      </c>
      <c r="D112" s="78" t="str">
        <f aca="false">IF(OR('Visitor log'!$D116="",'Visitor log'!$L116=""),"",'Visitor log'!$L116)</f>
        <v/>
      </c>
      <c r="E112" s="77" t="str">
        <f aca="false">IF(OR('Visitor log'!$D116="",'Visitor log'!$K116=""),"",'Visitor log'!$K116)</f>
        <v/>
      </c>
      <c r="F112" s="77" t="str">
        <f aca="false">IF(OR('Visitor log'!$D116="",'Visitor log'!$H116=""),"",'Visitor log'!$H116)</f>
        <v/>
      </c>
      <c r="G112" s="77" t="n">
        <f aca="false">IF(AND('Visitor log'!$D116&lt;&gt;"",'Visitor log'!$C116=SelectedDate,'Visitor log'!$L116&lt;&gt;"",'Visitor log'!$M116=""),1,0)</f>
        <v>0</v>
      </c>
      <c r="H112" s="77" t="str">
        <f aca="false">IF(G112=1,SUM($G$3:G112),"")</f>
        <v/>
      </c>
      <c r="I112" s="77" t="n">
        <f aca="false">IF(AND('Visitor log'!$D116&lt;&gt;"",'Visitor log'!$C116=SelectedDate,'Visitor log'!$L116=""),1,0)</f>
        <v>0</v>
      </c>
      <c r="J112" s="77" t="n">
        <f aca="false">IF(AND('Visitor log'!$D116&lt;&gt;"",'Visitor log'!$C116=SelectedDate,'Visitor log'!$L116&lt;&gt;""),1,0)</f>
        <v>0</v>
      </c>
      <c r="K112" s="80" t="str">
        <f aca="false">IF(AND('Visitor log'!$L116&lt;&gt;"",'Visitor log'!$M116&lt;&gt;""),'Visitor log'!$M116-'Visitor log'!$L116,"")</f>
        <v/>
      </c>
      <c r="L112" s="77" t="n">
        <f aca="true">IF(AND('Visitor log'!$D116&lt;&gt;"",ISNUMBER('Visitor log'!$C116),'Visitor log'!$C116&lt;TODAY(),'Visitor log'!$L116&lt;&gt;"",'Visitor log'!$M116=""),1,0)</f>
        <v>0</v>
      </c>
      <c r="M112" s="77" t="n">
        <f aca="true">IF(AND('Visitor log'!$D116&lt;&gt;"",ISNUMBER('Visitor log'!$C116),'Visitor log'!$C116&lt;=TODAY()-RetentionDays),1,0)</f>
        <v>0</v>
      </c>
    </row>
    <row r="113" customFormat="false" ht="15" hidden="false" customHeight="false" outlineLevel="0" collapsed="false">
      <c r="A113" s="77" t="str">
        <f aca="false">IF(OR('Visitor log'!$D117="",'Visitor log'!$D117=""),"",'Visitor log'!$D117)</f>
        <v/>
      </c>
      <c r="B113" s="77" t="str">
        <f aca="false">IF(OR('Visitor log'!$D117="",'Visitor log'!$E117=""),"",'Visitor log'!$E117)</f>
        <v/>
      </c>
      <c r="C113" s="77" t="str">
        <f aca="false">IF(OR('Visitor log'!$D117="",'Visitor log'!$I117=""),"",'Visitor log'!$I117)</f>
        <v/>
      </c>
      <c r="D113" s="78" t="str">
        <f aca="false">IF(OR('Visitor log'!$D117="",'Visitor log'!$L117=""),"",'Visitor log'!$L117)</f>
        <v/>
      </c>
      <c r="E113" s="77" t="str">
        <f aca="false">IF(OR('Visitor log'!$D117="",'Visitor log'!$K117=""),"",'Visitor log'!$K117)</f>
        <v/>
      </c>
      <c r="F113" s="77" t="str">
        <f aca="false">IF(OR('Visitor log'!$D117="",'Visitor log'!$H117=""),"",'Visitor log'!$H117)</f>
        <v/>
      </c>
      <c r="G113" s="77" t="n">
        <f aca="false">IF(AND('Visitor log'!$D117&lt;&gt;"",'Visitor log'!$C117=SelectedDate,'Visitor log'!$L117&lt;&gt;"",'Visitor log'!$M117=""),1,0)</f>
        <v>0</v>
      </c>
      <c r="H113" s="77" t="str">
        <f aca="false">IF(G113=1,SUM($G$3:G113),"")</f>
        <v/>
      </c>
      <c r="I113" s="77" t="n">
        <f aca="false">IF(AND('Visitor log'!$D117&lt;&gt;"",'Visitor log'!$C117=SelectedDate,'Visitor log'!$L117=""),1,0)</f>
        <v>0</v>
      </c>
      <c r="J113" s="77" t="n">
        <f aca="false">IF(AND('Visitor log'!$D117&lt;&gt;"",'Visitor log'!$C117=SelectedDate,'Visitor log'!$L117&lt;&gt;""),1,0)</f>
        <v>0</v>
      </c>
      <c r="K113" s="80" t="str">
        <f aca="false">IF(AND('Visitor log'!$L117&lt;&gt;"",'Visitor log'!$M117&lt;&gt;""),'Visitor log'!$M117-'Visitor log'!$L117,"")</f>
        <v/>
      </c>
      <c r="L113" s="77" t="n">
        <f aca="true">IF(AND('Visitor log'!$D117&lt;&gt;"",ISNUMBER('Visitor log'!$C117),'Visitor log'!$C117&lt;TODAY(),'Visitor log'!$L117&lt;&gt;"",'Visitor log'!$M117=""),1,0)</f>
        <v>0</v>
      </c>
      <c r="M113" s="77" t="n">
        <f aca="true">IF(AND('Visitor log'!$D117&lt;&gt;"",ISNUMBER('Visitor log'!$C117),'Visitor log'!$C117&lt;=TODAY()-RetentionDays),1,0)</f>
        <v>0</v>
      </c>
    </row>
    <row r="114" customFormat="false" ht="15" hidden="false" customHeight="false" outlineLevel="0" collapsed="false">
      <c r="A114" s="77" t="str">
        <f aca="false">IF(OR('Visitor log'!$D118="",'Visitor log'!$D118=""),"",'Visitor log'!$D118)</f>
        <v/>
      </c>
      <c r="B114" s="77" t="str">
        <f aca="false">IF(OR('Visitor log'!$D118="",'Visitor log'!$E118=""),"",'Visitor log'!$E118)</f>
        <v/>
      </c>
      <c r="C114" s="77" t="str">
        <f aca="false">IF(OR('Visitor log'!$D118="",'Visitor log'!$I118=""),"",'Visitor log'!$I118)</f>
        <v/>
      </c>
      <c r="D114" s="78" t="str">
        <f aca="false">IF(OR('Visitor log'!$D118="",'Visitor log'!$L118=""),"",'Visitor log'!$L118)</f>
        <v/>
      </c>
      <c r="E114" s="77" t="str">
        <f aca="false">IF(OR('Visitor log'!$D118="",'Visitor log'!$K118=""),"",'Visitor log'!$K118)</f>
        <v/>
      </c>
      <c r="F114" s="77" t="str">
        <f aca="false">IF(OR('Visitor log'!$D118="",'Visitor log'!$H118=""),"",'Visitor log'!$H118)</f>
        <v/>
      </c>
      <c r="G114" s="77" t="n">
        <f aca="false">IF(AND('Visitor log'!$D118&lt;&gt;"",'Visitor log'!$C118=SelectedDate,'Visitor log'!$L118&lt;&gt;"",'Visitor log'!$M118=""),1,0)</f>
        <v>0</v>
      </c>
      <c r="H114" s="77" t="str">
        <f aca="false">IF(G114=1,SUM($G$3:G114),"")</f>
        <v/>
      </c>
      <c r="I114" s="77" t="n">
        <f aca="false">IF(AND('Visitor log'!$D118&lt;&gt;"",'Visitor log'!$C118=SelectedDate,'Visitor log'!$L118=""),1,0)</f>
        <v>0</v>
      </c>
      <c r="J114" s="77" t="n">
        <f aca="false">IF(AND('Visitor log'!$D118&lt;&gt;"",'Visitor log'!$C118=SelectedDate,'Visitor log'!$L118&lt;&gt;""),1,0)</f>
        <v>0</v>
      </c>
      <c r="K114" s="80" t="str">
        <f aca="false">IF(AND('Visitor log'!$L118&lt;&gt;"",'Visitor log'!$M118&lt;&gt;""),'Visitor log'!$M118-'Visitor log'!$L118,"")</f>
        <v/>
      </c>
      <c r="L114" s="77" t="n">
        <f aca="true">IF(AND('Visitor log'!$D118&lt;&gt;"",ISNUMBER('Visitor log'!$C118),'Visitor log'!$C118&lt;TODAY(),'Visitor log'!$L118&lt;&gt;"",'Visitor log'!$M118=""),1,0)</f>
        <v>0</v>
      </c>
      <c r="M114" s="77" t="n">
        <f aca="true">IF(AND('Visitor log'!$D118&lt;&gt;"",ISNUMBER('Visitor log'!$C118),'Visitor log'!$C118&lt;=TODAY()-RetentionDays),1,0)</f>
        <v>0</v>
      </c>
    </row>
    <row r="115" customFormat="false" ht="15" hidden="false" customHeight="false" outlineLevel="0" collapsed="false">
      <c r="A115" s="77" t="str">
        <f aca="false">IF(OR('Visitor log'!$D119="",'Visitor log'!$D119=""),"",'Visitor log'!$D119)</f>
        <v/>
      </c>
      <c r="B115" s="77" t="str">
        <f aca="false">IF(OR('Visitor log'!$D119="",'Visitor log'!$E119=""),"",'Visitor log'!$E119)</f>
        <v/>
      </c>
      <c r="C115" s="77" t="str">
        <f aca="false">IF(OR('Visitor log'!$D119="",'Visitor log'!$I119=""),"",'Visitor log'!$I119)</f>
        <v/>
      </c>
      <c r="D115" s="78" t="str">
        <f aca="false">IF(OR('Visitor log'!$D119="",'Visitor log'!$L119=""),"",'Visitor log'!$L119)</f>
        <v/>
      </c>
      <c r="E115" s="77" t="str">
        <f aca="false">IF(OR('Visitor log'!$D119="",'Visitor log'!$K119=""),"",'Visitor log'!$K119)</f>
        <v/>
      </c>
      <c r="F115" s="77" t="str">
        <f aca="false">IF(OR('Visitor log'!$D119="",'Visitor log'!$H119=""),"",'Visitor log'!$H119)</f>
        <v/>
      </c>
      <c r="G115" s="77" t="n">
        <f aca="false">IF(AND('Visitor log'!$D119&lt;&gt;"",'Visitor log'!$C119=SelectedDate,'Visitor log'!$L119&lt;&gt;"",'Visitor log'!$M119=""),1,0)</f>
        <v>0</v>
      </c>
      <c r="H115" s="77" t="str">
        <f aca="false">IF(G115=1,SUM($G$3:G115),"")</f>
        <v/>
      </c>
      <c r="I115" s="77" t="n">
        <f aca="false">IF(AND('Visitor log'!$D119&lt;&gt;"",'Visitor log'!$C119=SelectedDate,'Visitor log'!$L119=""),1,0)</f>
        <v>0</v>
      </c>
      <c r="J115" s="77" t="n">
        <f aca="false">IF(AND('Visitor log'!$D119&lt;&gt;"",'Visitor log'!$C119=SelectedDate,'Visitor log'!$L119&lt;&gt;""),1,0)</f>
        <v>0</v>
      </c>
      <c r="K115" s="80" t="str">
        <f aca="false">IF(AND('Visitor log'!$L119&lt;&gt;"",'Visitor log'!$M119&lt;&gt;""),'Visitor log'!$M119-'Visitor log'!$L119,"")</f>
        <v/>
      </c>
      <c r="L115" s="77" t="n">
        <f aca="true">IF(AND('Visitor log'!$D119&lt;&gt;"",ISNUMBER('Visitor log'!$C119),'Visitor log'!$C119&lt;TODAY(),'Visitor log'!$L119&lt;&gt;"",'Visitor log'!$M119=""),1,0)</f>
        <v>0</v>
      </c>
      <c r="M115" s="77" t="n">
        <f aca="true">IF(AND('Visitor log'!$D119&lt;&gt;"",ISNUMBER('Visitor log'!$C119),'Visitor log'!$C119&lt;=TODAY()-RetentionDays),1,0)</f>
        <v>0</v>
      </c>
    </row>
    <row r="116" customFormat="false" ht="15" hidden="false" customHeight="false" outlineLevel="0" collapsed="false">
      <c r="A116" s="77" t="str">
        <f aca="false">IF(OR('Visitor log'!$D120="",'Visitor log'!$D120=""),"",'Visitor log'!$D120)</f>
        <v/>
      </c>
      <c r="B116" s="77" t="str">
        <f aca="false">IF(OR('Visitor log'!$D120="",'Visitor log'!$E120=""),"",'Visitor log'!$E120)</f>
        <v/>
      </c>
      <c r="C116" s="77" t="str">
        <f aca="false">IF(OR('Visitor log'!$D120="",'Visitor log'!$I120=""),"",'Visitor log'!$I120)</f>
        <v/>
      </c>
      <c r="D116" s="78" t="str">
        <f aca="false">IF(OR('Visitor log'!$D120="",'Visitor log'!$L120=""),"",'Visitor log'!$L120)</f>
        <v/>
      </c>
      <c r="E116" s="77" t="str">
        <f aca="false">IF(OR('Visitor log'!$D120="",'Visitor log'!$K120=""),"",'Visitor log'!$K120)</f>
        <v/>
      </c>
      <c r="F116" s="77" t="str">
        <f aca="false">IF(OR('Visitor log'!$D120="",'Visitor log'!$H120=""),"",'Visitor log'!$H120)</f>
        <v/>
      </c>
      <c r="G116" s="77" t="n">
        <f aca="false">IF(AND('Visitor log'!$D120&lt;&gt;"",'Visitor log'!$C120=SelectedDate,'Visitor log'!$L120&lt;&gt;"",'Visitor log'!$M120=""),1,0)</f>
        <v>0</v>
      </c>
      <c r="H116" s="77" t="str">
        <f aca="false">IF(G116=1,SUM($G$3:G116),"")</f>
        <v/>
      </c>
      <c r="I116" s="77" t="n">
        <f aca="false">IF(AND('Visitor log'!$D120&lt;&gt;"",'Visitor log'!$C120=SelectedDate,'Visitor log'!$L120=""),1,0)</f>
        <v>0</v>
      </c>
      <c r="J116" s="77" t="n">
        <f aca="false">IF(AND('Visitor log'!$D120&lt;&gt;"",'Visitor log'!$C120=SelectedDate,'Visitor log'!$L120&lt;&gt;""),1,0)</f>
        <v>0</v>
      </c>
      <c r="K116" s="80" t="str">
        <f aca="false">IF(AND('Visitor log'!$L120&lt;&gt;"",'Visitor log'!$M120&lt;&gt;""),'Visitor log'!$M120-'Visitor log'!$L120,"")</f>
        <v/>
      </c>
      <c r="L116" s="77" t="n">
        <f aca="true">IF(AND('Visitor log'!$D120&lt;&gt;"",ISNUMBER('Visitor log'!$C120),'Visitor log'!$C120&lt;TODAY(),'Visitor log'!$L120&lt;&gt;"",'Visitor log'!$M120=""),1,0)</f>
        <v>0</v>
      </c>
      <c r="M116" s="77" t="n">
        <f aca="true">IF(AND('Visitor log'!$D120&lt;&gt;"",ISNUMBER('Visitor log'!$C120),'Visitor log'!$C120&lt;=TODAY()-RetentionDays),1,0)</f>
        <v>0</v>
      </c>
    </row>
    <row r="117" customFormat="false" ht="15" hidden="false" customHeight="false" outlineLevel="0" collapsed="false">
      <c r="A117" s="77" t="str">
        <f aca="false">IF(OR('Visitor log'!$D121="",'Visitor log'!$D121=""),"",'Visitor log'!$D121)</f>
        <v/>
      </c>
      <c r="B117" s="77" t="str">
        <f aca="false">IF(OR('Visitor log'!$D121="",'Visitor log'!$E121=""),"",'Visitor log'!$E121)</f>
        <v/>
      </c>
      <c r="C117" s="77" t="str">
        <f aca="false">IF(OR('Visitor log'!$D121="",'Visitor log'!$I121=""),"",'Visitor log'!$I121)</f>
        <v/>
      </c>
      <c r="D117" s="78" t="str">
        <f aca="false">IF(OR('Visitor log'!$D121="",'Visitor log'!$L121=""),"",'Visitor log'!$L121)</f>
        <v/>
      </c>
      <c r="E117" s="77" t="str">
        <f aca="false">IF(OR('Visitor log'!$D121="",'Visitor log'!$K121=""),"",'Visitor log'!$K121)</f>
        <v/>
      </c>
      <c r="F117" s="77" t="str">
        <f aca="false">IF(OR('Visitor log'!$D121="",'Visitor log'!$H121=""),"",'Visitor log'!$H121)</f>
        <v/>
      </c>
      <c r="G117" s="77" t="n">
        <f aca="false">IF(AND('Visitor log'!$D121&lt;&gt;"",'Visitor log'!$C121=SelectedDate,'Visitor log'!$L121&lt;&gt;"",'Visitor log'!$M121=""),1,0)</f>
        <v>0</v>
      </c>
      <c r="H117" s="77" t="str">
        <f aca="false">IF(G117=1,SUM($G$3:G117),"")</f>
        <v/>
      </c>
      <c r="I117" s="77" t="n">
        <f aca="false">IF(AND('Visitor log'!$D121&lt;&gt;"",'Visitor log'!$C121=SelectedDate,'Visitor log'!$L121=""),1,0)</f>
        <v>0</v>
      </c>
      <c r="J117" s="77" t="n">
        <f aca="false">IF(AND('Visitor log'!$D121&lt;&gt;"",'Visitor log'!$C121=SelectedDate,'Visitor log'!$L121&lt;&gt;""),1,0)</f>
        <v>0</v>
      </c>
      <c r="K117" s="80" t="str">
        <f aca="false">IF(AND('Visitor log'!$L121&lt;&gt;"",'Visitor log'!$M121&lt;&gt;""),'Visitor log'!$M121-'Visitor log'!$L121,"")</f>
        <v/>
      </c>
      <c r="L117" s="77" t="n">
        <f aca="true">IF(AND('Visitor log'!$D121&lt;&gt;"",ISNUMBER('Visitor log'!$C121),'Visitor log'!$C121&lt;TODAY(),'Visitor log'!$L121&lt;&gt;"",'Visitor log'!$M121=""),1,0)</f>
        <v>0</v>
      </c>
      <c r="M117" s="77" t="n">
        <f aca="true">IF(AND('Visitor log'!$D121&lt;&gt;"",ISNUMBER('Visitor log'!$C121),'Visitor log'!$C121&lt;=TODAY()-RetentionDays),1,0)</f>
        <v>0</v>
      </c>
    </row>
    <row r="118" customFormat="false" ht="15" hidden="false" customHeight="false" outlineLevel="0" collapsed="false">
      <c r="A118" s="77" t="str">
        <f aca="false">IF(OR('Visitor log'!$D122="",'Visitor log'!$D122=""),"",'Visitor log'!$D122)</f>
        <v/>
      </c>
      <c r="B118" s="77" t="str">
        <f aca="false">IF(OR('Visitor log'!$D122="",'Visitor log'!$E122=""),"",'Visitor log'!$E122)</f>
        <v/>
      </c>
      <c r="C118" s="77" t="str">
        <f aca="false">IF(OR('Visitor log'!$D122="",'Visitor log'!$I122=""),"",'Visitor log'!$I122)</f>
        <v/>
      </c>
      <c r="D118" s="78" t="str">
        <f aca="false">IF(OR('Visitor log'!$D122="",'Visitor log'!$L122=""),"",'Visitor log'!$L122)</f>
        <v/>
      </c>
      <c r="E118" s="77" t="str">
        <f aca="false">IF(OR('Visitor log'!$D122="",'Visitor log'!$K122=""),"",'Visitor log'!$K122)</f>
        <v/>
      </c>
      <c r="F118" s="77" t="str">
        <f aca="false">IF(OR('Visitor log'!$D122="",'Visitor log'!$H122=""),"",'Visitor log'!$H122)</f>
        <v/>
      </c>
      <c r="G118" s="77" t="n">
        <f aca="false">IF(AND('Visitor log'!$D122&lt;&gt;"",'Visitor log'!$C122=SelectedDate,'Visitor log'!$L122&lt;&gt;"",'Visitor log'!$M122=""),1,0)</f>
        <v>0</v>
      </c>
      <c r="H118" s="77" t="str">
        <f aca="false">IF(G118=1,SUM($G$3:G118),"")</f>
        <v/>
      </c>
      <c r="I118" s="77" t="n">
        <f aca="false">IF(AND('Visitor log'!$D122&lt;&gt;"",'Visitor log'!$C122=SelectedDate,'Visitor log'!$L122=""),1,0)</f>
        <v>0</v>
      </c>
      <c r="J118" s="77" t="n">
        <f aca="false">IF(AND('Visitor log'!$D122&lt;&gt;"",'Visitor log'!$C122=SelectedDate,'Visitor log'!$L122&lt;&gt;""),1,0)</f>
        <v>0</v>
      </c>
      <c r="K118" s="80" t="str">
        <f aca="false">IF(AND('Visitor log'!$L122&lt;&gt;"",'Visitor log'!$M122&lt;&gt;""),'Visitor log'!$M122-'Visitor log'!$L122,"")</f>
        <v/>
      </c>
      <c r="L118" s="77" t="n">
        <f aca="true">IF(AND('Visitor log'!$D122&lt;&gt;"",ISNUMBER('Visitor log'!$C122),'Visitor log'!$C122&lt;TODAY(),'Visitor log'!$L122&lt;&gt;"",'Visitor log'!$M122=""),1,0)</f>
        <v>0</v>
      </c>
      <c r="M118" s="77" t="n">
        <f aca="true">IF(AND('Visitor log'!$D122&lt;&gt;"",ISNUMBER('Visitor log'!$C122),'Visitor log'!$C122&lt;=TODAY()-RetentionDays),1,0)</f>
        <v>0</v>
      </c>
    </row>
    <row r="119" customFormat="false" ht="15" hidden="false" customHeight="false" outlineLevel="0" collapsed="false">
      <c r="A119" s="77" t="str">
        <f aca="false">IF(OR('Visitor log'!$D123="",'Visitor log'!$D123=""),"",'Visitor log'!$D123)</f>
        <v/>
      </c>
      <c r="B119" s="77" t="str">
        <f aca="false">IF(OR('Visitor log'!$D123="",'Visitor log'!$E123=""),"",'Visitor log'!$E123)</f>
        <v/>
      </c>
      <c r="C119" s="77" t="str">
        <f aca="false">IF(OR('Visitor log'!$D123="",'Visitor log'!$I123=""),"",'Visitor log'!$I123)</f>
        <v/>
      </c>
      <c r="D119" s="78" t="str">
        <f aca="false">IF(OR('Visitor log'!$D123="",'Visitor log'!$L123=""),"",'Visitor log'!$L123)</f>
        <v/>
      </c>
      <c r="E119" s="77" t="str">
        <f aca="false">IF(OR('Visitor log'!$D123="",'Visitor log'!$K123=""),"",'Visitor log'!$K123)</f>
        <v/>
      </c>
      <c r="F119" s="77" t="str">
        <f aca="false">IF(OR('Visitor log'!$D123="",'Visitor log'!$H123=""),"",'Visitor log'!$H123)</f>
        <v/>
      </c>
      <c r="G119" s="77" t="n">
        <f aca="false">IF(AND('Visitor log'!$D123&lt;&gt;"",'Visitor log'!$C123=SelectedDate,'Visitor log'!$L123&lt;&gt;"",'Visitor log'!$M123=""),1,0)</f>
        <v>0</v>
      </c>
      <c r="H119" s="77" t="str">
        <f aca="false">IF(G119=1,SUM($G$3:G119),"")</f>
        <v/>
      </c>
      <c r="I119" s="77" t="n">
        <f aca="false">IF(AND('Visitor log'!$D123&lt;&gt;"",'Visitor log'!$C123=SelectedDate,'Visitor log'!$L123=""),1,0)</f>
        <v>0</v>
      </c>
      <c r="J119" s="77" t="n">
        <f aca="false">IF(AND('Visitor log'!$D123&lt;&gt;"",'Visitor log'!$C123=SelectedDate,'Visitor log'!$L123&lt;&gt;""),1,0)</f>
        <v>0</v>
      </c>
      <c r="K119" s="80" t="str">
        <f aca="false">IF(AND('Visitor log'!$L123&lt;&gt;"",'Visitor log'!$M123&lt;&gt;""),'Visitor log'!$M123-'Visitor log'!$L123,"")</f>
        <v/>
      </c>
      <c r="L119" s="77" t="n">
        <f aca="true">IF(AND('Visitor log'!$D123&lt;&gt;"",ISNUMBER('Visitor log'!$C123),'Visitor log'!$C123&lt;TODAY(),'Visitor log'!$L123&lt;&gt;"",'Visitor log'!$M123=""),1,0)</f>
        <v>0</v>
      </c>
      <c r="M119" s="77" t="n">
        <f aca="true">IF(AND('Visitor log'!$D123&lt;&gt;"",ISNUMBER('Visitor log'!$C123),'Visitor log'!$C123&lt;=TODAY()-RetentionDays),1,0)</f>
        <v>0</v>
      </c>
    </row>
    <row r="120" customFormat="false" ht="15" hidden="false" customHeight="false" outlineLevel="0" collapsed="false">
      <c r="A120" s="77" t="str">
        <f aca="false">IF(OR('Visitor log'!$D124="",'Visitor log'!$D124=""),"",'Visitor log'!$D124)</f>
        <v/>
      </c>
      <c r="B120" s="77" t="str">
        <f aca="false">IF(OR('Visitor log'!$D124="",'Visitor log'!$E124=""),"",'Visitor log'!$E124)</f>
        <v/>
      </c>
      <c r="C120" s="77" t="str">
        <f aca="false">IF(OR('Visitor log'!$D124="",'Visitor log'!$I124=""),"",'Visitor log'!$I124)</f>
        <v/>
      </c>
      <c r="D120" s="78" t="str">
        <f aca="false">IF(OR('Visitor log'!$D124="",'Visitor log'!$L124=""),"",'Visitor log'!$L124)</f>
        <v/>
      </c>
      <c r="E120" s="77" t="str">
        <f aca="false">IF(OR('Visitor log'!$D124="",'Visitor log'!$K124=""),"",'Visitor log'!$K124)</f>
        <v/>
      </c>
      <c r="F120" s="77" t="str">
        <f aca="false">IF(OR('Visitor log'!$D124="",'Visitor log'!$H124=""),"",'Visitor log'!$H124)</f>
        <v/>
      </c>
      <c r="G120" s="77" t="n">
        <f aca="false">IF(AND('Visitor log'!$D124&lt;&gt;"",'Visitor log'!$C124=SelectedDate,'Visitor log'!$L124&lt;&gt;"",'Visitor log'!$M124=""),1,0)</f>
        <v>0</v>
      </c>
      <c r="H120" s="77" t="str">
        <f aca="false">IF(G120=1,SUM($G$3:G120),"")</f>
        <v/>
      </c>
      <c r="I120" s="77" t="n">
        <f aca="false">IF(AND('Visitor log'!$D124&lt;&gt;"",'Visitor log'!$C124=SelectedDate,'Visitor log'!$L124=""),1,0)</f>
        <v>0</v>
      </c>
      <c r="J120" s="77" t="n">
        <f aca="false">IF(AND('Visitor log'!$D124&lt;&gt;"",'Visitor log'!$C124=SelectedDate,'Visitor log'!$L124&lt;&gt;""),1,0)</f>
        <v>0</v>
      </c>
      <c r="K120" s="80" t="str">
        <f aca="false">IF(AND('Visitor log'!$L124&lt;&gt;"",'Visitor log'!$M124&lt;&gt;""),'Visitor log'!$M124-'Visitor log'!$L124,"")</f>
        <v/>
      </c>
      <c r="L120" s="77" t="n">
        <f aca="true">IF(AND('Visitor log'!$D124&lt;&gt;"",ISNUMBER('Visitor log'!$C124),'Visitor log'!$C124&lt;TODAY(),'Visitor log'!$L124&lt;&gt;"",'Visitor log'!$M124=""),1,0)</f>
        <v>0</v>
      </c>
      <c r="M120" s="77" t="n">
        <f aca="true">IF(AND('Visitor log'!$D124&lt;&gt;"",ISNUMBER('Visitor log'!$C124),'Visitor log'!$C124&lt;=TODAY()-RetentionDays),1,0)</f>
        <v>0</v>
      </c>
    </row>
    <row r="121" customFormat="false" ht="15" hidden="false" customHeight="false" outlineLevel="0" collapsed="false">
      <c r="A121" s="77" t="str">
        <f aca="false">IF(OR('Visitor log'!$D125="",'Visitor log'!$D125=""),"",'Visitor log'!$D125)</f>
        <v/>
      </c>
      <c r="B121" s="77" t="str">
        <f aca="false">IF(OR('Visitor log'!$D125="",'Visitor log'!$E125=""),"",'Visitor log'!$E125)</f>
        <v/>
      </c>
      <c r="C121" s="77" t="str">
        <f aca="false">IF(OR('Visitor log'!$D125="",'Visitor log'!$I125=""),"",'Visitor log'!$I125)</f>
        <v/>
      </c>
      <c r="D121" s="78" t="str">
        <f aca="false">IF(OR('Visitor log'!$D125="",'Visitor log'!$L125=""),"",'Visitor log'!$L125)</f>
        <v/>
      </c>
      <c r="E121" s="77" t="str">
        <f aca="false">IF(OR('Visitor log'!$D125="",'Visitor log'!$K125=""),"",'Visitor log'!$K125)</f>
        <v/>
      </c>
      <c r="F121" s="77" t="str">
        <f aca="false">IF(OR('Visitor log'!$D125="",'Visitor log'!$H125=""),"",'Visitor log'!$H125)</f>
        <v/>
      </c>
      <c r="G121" s="77" t="n">
        <f aca="false">IF(AND('Visitor log'!$D125&lt;&gt;"",'Visitor log'!$C125=SelectedDate,'Visitor log'!$L125&lt;&gt;"",'Visitor log'!$M125=""),1,0)</f>
        <v>0</v>
      </c>
      <c r="H121" s="77" t="str">
        <f aca="false">IF(G121=1,SUM($G$3:G121),"")</f>
        <v/>
      </c>
      <c r="I121" s="77" t="n">
        <f aca="false">IF(AND('Visitor log'!$D125&lt;&gt;"",'Visitor log'!$C125=SelectedDate,'Visitor log'!$L125=""),1,0)</f>
        <v>0</v>
      </c>
      <c r="J121" s="77" t="n">
        <f aca="false">IF(AND('Visitor log'!$D125&lt;&gt;"",'Visitor log'!$C125=SelectedDate,'Visitor log'!$L125&lt;&gt;""),1,0)</f>
        <v>0</v>
      </c>
      <c r="K121" s="80" t="str">
        <f aca="false">IF(AND('Visitor log'!$L125&lt;&gt;"",'Visitor log'!$M125&lt;&gt;""),'Visitor log'!$M125-'Visitor log'!$L125,"")</f>
        <v/>
      </c>
      <c r="L121" s="77" t="n">
        <f aca="true">IF(AND('Visitor log'!$D125&lt;&gt;"",ISNUMBER('Visitor log'!$C125),'Visitor log'!$C125&lt;TODAY(),'Visitor log'!$L125&lt;&gt;"",'Visitor log'!$M125=""),1,0)</f>
        <v>0</v>
      </c>
      <c r="M121" s="77" t="n">
        <f aca="true">IF(AND('Visitor log'!$D125&lt;&gt;"",ISNUMBER('Visitor log'!$C125),'Visitor log'!$C125&lt;=TODAY()-RetentionDays),1,0)</f>
        <v>0</v>
      </c>
    </row>
    <row r="122" customFormat="false" ht="15" hidden="false" customHeight="false" outlineLevel="0" collapsed="false">
      <c r="A122" s="77" t="str">
        <f aca="false">IF(OR('Visitor log'!$D126="",'Visitor log'!$D126=""),"",'Visitor log'!$D126)</f>
        <v/>
      </c>
      <c r="B122" s="77" t="str">
        <f aca="false">IF(OR('Visitor log'!$D126="",'Visitor log'!$E126=""),"",'Visitor log'!$E126)</f>
        <v/>
      </c>
      <c r="C122" s="77" t="str">
        <f aca="false">IF(OR('Visitor log'!$D126="",'Visitor log'!$I126=""),"",'Visitor log'!$I126)</f>
        <v/>
      </c>
      <c r="D122" s="78" t="str">
        <f aca="false">IF(OR('Visitor log'!$D126="",'Visitor log'!$L126=""),"",'Visitor log'!$L126)</f>
        <v/>
      </c>
      <c r="E122" s="77" t="str">
        <f aca="false">IF(OR('Visitor log'!$D126="",'Visitor log'!$K126=""),"",'Visitor log'!$K126)</f>
        <v/>
      </c>
      <c r="F122" s="77" t="str">
        <f aca="false">IF(OR('Visitor log'!$D126="",'Visitor log'!$H126=""),"",'Visitor log'!$H126)</f>
        <v/>
      </c>
      <c r="G122" s="77" t="n">
        <f aca="false">IF(AND('Visitor log'!$D126&lt;&gt;"",'Visitor log'!$C126=SelectedDate,'Visitor log'!$L126&lt;&gt;"",'Visitor log'!$M126=""),1,0)</f>
        <v>0</v>
      </c>
      <c r="H122" s="77" t="str">
        <f aca="false">IF(G122=1,SUM($G$3:G122),"")</f>
        <v/>
      </c>
      <c r="I122" s="77" t="n">
        <f aca="false">IF(AND('Visitor log'!$D126&lt;&gt;"",'Visitor log'!$C126=SelectedDate,'Visitor log'!$L126=""),1,0)</f>
        <v>0</v>
      </c>
      <c r="J122" s="77" t="n">
        <f aca="false">IF(AND('Visitor log'!$D126&lt;&gt;"",'Visitor log'!$C126=SelectedDate,'Visitor log'!$L126&lt;&gt;""),1,0)</f>
        <v>0</v>
      </c>
      <c r="K122" s="80" t="str">
        <f aca="false">IF(AND('Visitor log'!$L126&lt;&gt;"",'Visitor log'!$M126&lt;&gt;""),'Visitor log'!$M126-'Visitor log'!$L126,"")</f>
        <v/>
      </c>
      <c r="L122" s="77" t="n">
        <f aca="true">IF(AND('Visitor log'!$D126&lt;&gt;"",ISNUMBER('Visitor log'!$C126),'Visitor log'!$C126&lt;TODAY(),'Visitor log'!$L126&lt;&gt;"",'Visitor log'!$M126=""),1,0)</f>
        <v>0</v>
      </c>
      <c r="M122" s="77" t="n">
        <f aca="true">IF(AND('Visitor log'!$D126&lt;&gt;"",ISNUMBER('Visitor log'!$C126),'Visitor log'!$C126&lt;=TODAY()-RetentionDays),1,0)</f>
        <v>0</v>
      </c>
    </row>
    <row r="123" customFormat="false" ht="15" hidden="false" customHeight="false" outlineLevel="0" collapsed="false">
      <c r="A123" s="77" t="str">
        <f aca="false">IF(OR('Visitor log'!$D127="",'Visitor log'!$D127=""),"",'Visitor log'!$D127)</f>
        <v/>
      </c>
      <c r="B123" s="77" t="str">
        <f aca="false">IF(OR('Visitor log'!$D127="",'Visitor log'!$E127=""),"",'Visitor log'!$E127)</f>
        <v/>
      </c>
      <c r="C123" s="77" t="str">
        <f aca="false">IF(OR('Visitor log'!$D127="",'Visitor log'!$I127=""),"",'Visitor log'!$I127)</f>
        <v/>
      </c>
      <c r="D123" s="78" t="str">
        <f aca="false">IF(OR('Visitor log'!$D127="",'Visitor log'!$L127=""),"",'Visitor log'!$L127)</f>
        <v/>
      </c>
      <c r="E123" s="77" t="str">
        <f aca="false">IF(OR('Visitor log'!$D127="",'Visitor log'!$K127=""),"",'Visitor log'!$K127)</f>
        <v/>
      </c>
      <c r="F123" s="77" t="str">
        <f aca="false">IF(OR('Visitor log'!$D127="",'Visitor log'!$H127=""),"",'Visitor log'!$H127)</f>
        <v/>
      </c>
      <c r="G123" s="77" t="n">
        <f aca="false">IF(AND('Visitor log'!$D127&lt;&gt;"",'Visitor log'!$C127=SelectedDate,'Visitor log'!$L127&lt;&gt;"",'Visitor log'!$M127=""),1,0)</f>
        <v>0</v>
      </c>
      <c r="H123" s="77" t="str">
        <f aca="false">IF(G123=1,SUM($G$3:G123),"")</f>
        <v/>
      </c>
      <c r="I123" s="77" t="n">
        <f aca="false">IF(AND('Visitor log'!$D127&lt;&gt;"",'Visitor log'!$C127=SelectedDate,'Visitor log'!$L127=""),1,0)</f>
        <v>0</v>
      </c>
      <c r="J123" s="77" t="n">
        <f aca="false">IF(AND('Visitor log'!$D127&lt;&gt;"",'Visitor log'!$C127=SelectedDate,'Visitor log'!$L127&lt;&gt;""),1,0)</f>
        <v>0</v>
      </c>
      <c r="K123" s="80" t="str">
        <f aca="false">IF(AND('Visitor log'!$L127&lt;&gt;"",'Visitor log'!$M127&lt;&gt;""),'Visitor log'!$M127-'Visitor log'!$L127,"")</f>
        <v/>
      </c>
      <c r="L123" s="77" t="n">
        <f aca="true">IF(AND('Visitor log'!$D127&lt;&gt;"",ISNUMBER('Visitor log'!$C127),'Visitor log'!$C127&lt;TODAY(),'Visitor log'!$L127&lt;&gt;"",'Visitor log'!$M127=""),1,0)</f>
        <v>0</v>
      </c>
      <c r="M123" s="77" t="n">
        <f aca="true">IF(AND('Visitor log'!$D127&lt;&gt;"",ISNUMBER('Visitor log'!$C127),'Visitor log'!$C127&lt;=TODAY()-RetentionDays),1,0)</f>
        <v>0</v>
      </c>
    </row>
    <row r="124" customFormat="false" ht="15" hidden="false" customHeight="false" outlineLevel="0" collapsed="false">
      <c r="A124" s="77" t="str">
        <f aca="false">IF(OR('Visitor log'!$D128="",'Visitor log'!$D128=""),"",'Visitor log'!$D128)</f>
        <v/>
      </c>
      <c r="B124" s="77" t="str">
        <f aca="false">IF(OR('Visitor log'!$D128="",'Visitor log'!$E128=""),"",'Visitor log'!$E128)</f>
        <v/>
      </c>
      <c r="C124" s="77" t="str">
        <f aca="false">IF(OR('Visitor log'!$D128="",'Visitor log'!$I128=""),"",'Visitor log'!$I128)</f>
        <v/>
      </c>
      <c r="D124" s="78" t="str">
        <f aca="false">IF(OR('Visitor log'!$D128="",'Visitor log'!$L128=""),"",'Visitor log'!$L128)</f>
        <v/>
      </c>
      <c r="E124" s="77" t="str">
        <f aca="false">IF(OR('Visitor log'!$D128="",'Visitor log'!$K128=""),"",'Visitor log'!$K128)</f>
        <v/>
      </c>
      <c r="F124" s="77" t="str">
        <f aca="false">IF(OR('Visitor log'!$D128="",'Visitor log'!$H128=""),"",'Visitor log'!$H128)</f>
        <v/>
      </c>
      <c r="G124" s="77" t="n">
        <f aca="false">IF(AND('Visitor log'!$D128&lt;&gt;"",'Visitor log'!$C128=SelectedDate,'Visitor log'!$L128&lt;&gt;"",'Visitor log'!$M128=""),1,0)</f>
        <v>0</v>
      </c>
      <c r="H124" s="77" t="str">
        <f aca="false">IF(G124=1,SUM($G$3:G124),"")</f>
        <v/>
      </c>
      <c r="I124" s="77" t="n">
        <f aca="false">IF(AND('Visitor log'!$D128&lt;&gt;"",'Visitor log'!$C128=SelectedDate,'Visitor log'!$L128=""),1,0)</f>
        <v>0</v>
      </c>
      <c r="J124" s="77" t="n">
        <f aca="false">IF(AND('Visitor log'!$D128&lt;&gt;"",'Visitor log'!$C128=SelectedDate,'Visitor log'!$L128&lt;&gt;""),1,0)</f>
        <v>0</v>
      </c>
      <c r="K124" s="80" t="str">
        <f aca="false">IF(AND('Visitor log'!$L128&lt;&gt;"",'Visitor log'!$M128&lt;&gt;""),'Visitor log'!$M128-'Visitor log'!$L128,"")</f>
        <v/>
      </c>
      <c r="L124" s="77" t="n">
        <f aca="true">IF(AND('Visitor log'!$D128&lt;&gt;"",ISNUMBER('Visitor log'!$C128),'Visitor log'!$C128&lt;TODAY(),'Visitor log'!$L128&lt;&gt;"",'Visitor log'!$M128=""),1,0)</f>
        <v>0</v>
      </c>
      <c r="M124" s="77" t="n">
        <f aca="true">IF(AND('Visitor log'!$D128&lt;&gt;"",ISNUMBER('Visitor log'!$C128),'Visitor log'!$C128&lt;=TODAY()-RetentionDays),1,0)</f>
        <v>0</v>
      </c>
    </row>
    <row r="125" customFormat="false" ht="15" hidden="false" customHeight="false" outlineLevel="0" collapsed="false">
      <c r="A125" s="77" t="str">
        <f aca="false">IF(OR('Visitor log'!$D129="",'Visitor log'!$D129=""),"",'Visitor log'!$D129)</f>
        <v/>
      </c>
      <c r="B125" s="77" t="str">
        <f aca="false">IF(OR('Visitor log'!$D129="",'Visitor log'!$E129=""),"",'Visitor log'!$E129)</f>
        <v/>
      </c>
      <c r="C125" s="77" t="str">
        <f aca="false">IF(OR('Visitor log'!$D129="",'Visitor log'!$I129=""),"",'Visitor log'!$I129)</f>
        <v/>
      </c>
      <c r="D125" s="78" t="str">
        <f aca="false">IF(OR('Visitor log'!$D129="",'Visitor log'!$L129=""),"",'Visitor log'!$L129)</f>
        <v/>
      </c>
      <c r="E125" s="77" t="str">
        <f aca="false">IF(OR('Visitor log'!$D129="",'Visitor log'!$K129=""),"",'Visitor log'!$K129)</f>
        <v/>
      </c>
      <c r="F125" s="77" t="str">
        <f aca="false">IF(OR('Visitor log'!$D129="",'Visitor log'!$H129=""),"",'Visitor log'!$H129)</f>
        <v/>
      </c>
      <c r="G125" s="77" t="n">
        <f aca="false">IF(AND('Visitor log'!$D129&lt;&gt;"",'Visitor log'!$C129=SelectedDate,'Visitor log'!$L129&lt;&gt;"",'Visitor log'!$M129=""),1,0)</f>
        <v>0</v>
      </c>
      <c r="H125" s="77" t="str">
        <f aca="false">IF(G125=1,SUM($G$3:G125),"")</f>
        <v/>
      </c>
      <c r="I125" s="77" t="n">
        <f aca="false">IF(AND('Visitor log'!$D129&lt;&gt;"",'Visitor log'!$C129=SelectedDate,'Visitor log'!$L129=""),1,0)</f>
        <v>0</v>
      </c>
      <c r="J125" s="77" t="n">
        <f aca="false">IF(AND('Visitor log'!$D129&lt;&gt;"",'Visitor log'!$C129=SelectedDate,'Visitor log'!$L129&lt;&gt;""),1,0)</f>
        <v>0</v>
      </c>
      <c r="K125" s="80" t="str">
        <f aca="false">IF(AND('Visitor log'!$L129&lt;&gt;"",'Visitor log'!$M129&lt;&gt;""),'Visitor log'!$M129-'Visitor log'!$L129,"")</f>
        <v/>
      </c>
      <c r="L125" s="77" t="n">
        <f aca="true">IF(AND('Visitor log'!$D129&lt;&gt;"",ISNUMBER('Visitor log'!$C129),'Visitor log'!$C129&lt;TODAY(),'Visitor log'!$L129&lt;&gt;"",'Visitor log'!$M129=""),1,0)</f>
        <v>0</v>
      </c>
      <c r="M125" s="77" t="n">
        <f aca="true">IF(AND('Visitor log'!$D129&lt;&gt;"",ISNUMBER('Visitor log'!$C129),'Visitor log'!$C129&lt;=TODAY()-RetentionDays),1,0)</f>
        <v>0</v>
      </c>
    </row>
    <row r="126" customFormat="false" ht="15" hidden="false" customHeight="false" outlineLevel="0" collapsed="false">
      <c r="A126" s="77" t="str">
        <f aca="false">IF(OR('Visitor log'!$D130="",'Visitor log'!$D130=""),"",'Visitor log'!$D130)</f>
        <v/>
      </c>
      <c r="B126" s="77" t="str">
        <f aca="false">IF(OR('Visitor log'!$D130="",'Visitor log'!$E130=""),"",'Visitor log'!$E130)</f>
        <v/>
      </c>
      <c r="C126" s="77" t="str">
        <f aca="false">IF(OR('Visitor log'!$D130="",'Visitor log'!$I130=""),"",'Visitor log'!$I130)</f>
        <v/>
      </c>
      <c r="D126" s="78" t="str">
        <f aca="false">IF(OR('Visitor log'!$D130="",'Visitor log'!$L130=""),"",'Visitor log'!$L130)</f>
        <v/>
      </c>
      <c r="E126" s="77" t="str">
        <f aca="false">IF(OR('Visitor log'!$D130="",'Visitor log'!$K130=""),"",'Visitor log'!$K130)</f>
        <v/>
      </c>
      <c r="F126" s="77" t="str">
        <f aca="false">IF(OR('Visitor log'!$D130="",'Visitor log'!$H130=""),"",'Visitor log'!$H130)</f>
        <v/>
      </c>
      <c r="G126" s="77" t="n">
        <f aca="false">IF(AND('Visitor log'!$D130&lt;&gt;"",'Visitor log'!$C130=SelectedDate,'Visitor log'!$L130&lt;&gt;"",'Visitor log'!$M130=""),1,0)</f>
        <v>0</v>
      </c>
      <c r="H126" s="77" t="str">
        <f aca="false">IF(G126=1,SUM($G$3:G126),"")</f>
        <v/>
      </c>
      <c r="I126" s="77" t="n">
        <f aca="false">IF(AND('Visitor log'!$D130&lt;&gt;"",'Visitor log'!$C130=SelectedDate,'Visitor log'!$L130=""),1,0)</f>
        <v>0</v>
      </c>
      <c r="J126" s="77" t="n">
        <f aca="false">IF(AND('Visitor log'!$D130&lt;&gt;"",'Visitor log'!$C130=SelectedDate,'Visitor log'!$L130&lt;&gt;""),1,0)</f>
        <v>0</v>
      </c>
      <c r="K126" s="80" t="str">
        <f aca="false">IF(AND('Visitor log'!$L130&lt;&gt;"",'Visitor log'!$M130&lt;&gt;""),'Visitor log'!$M130-'Visitor log'!$L130,"")</f>
        <v/>
      </c>
      <c r="L126" s="77" t="n">
        <f aca="true">IF(AND('Visitor log'!$D130&lt;&gt;"",ISNUMBER('Visitor log'!$C130),'Visitor log'!$C130&lt;TODAY(),'Visitor log'!$L130&lt;&gt;"",'Visitor log'!$M130=""),1,0)</f>
        <v>0</v>
      </c>
      <c r="M126" s="77" t="n">
        <f aca="true">IF(AND('Visitor log'!$D130&lt;&gt;"",ISNUMBER('Visitor log'!$C130),'Visitor log'!$C130&lt;=TODAY()-RetentionDays),1,0)</f>
        <v>0</v>
      </c>
    </row>
    <row r="127" customFormat="false" ht="15" hidden="false" customHeight="false" outlineLevel="0" collapsed="false">
      <c r="A127" s="77" t="str">
        <f aca="false">IF(OR('Visitor log'!$D131="",'Visitor log'!$D131=""),"",'Visitor log'!$D131)</f>
        <v/>
      </c>
      <c r="B127" s="77" t="str">
        <f aca="false">IF(OR('Visitor log'!$D131="",'Visitor log'!$E131=""),"",'Visitor log'!$E131)</f>
        <v/>
      </c>
      <c r="C127" s="77" t="str">
        <f aca="false">IF(OR('Visitor log'!$D131="",'Visitor log'!$I131=""),"",'Visitor log'!$I131)</f>
        <v/>
      </c>
      <c r="D127" s="78" t="str">
        <f aca="false">IF(OR('Visitor log'!$D131="",'Visitor log'!$L131=""),"",'Visitor log'!$L131)</f>
        <v/>
      </c>
      <c r="E127" s="77" t="str">
        <f aca="false">IF(OR('Visitor log'!$D131="",'Visitor log'!$K131=""),"",'Visitor log'!$K131)</f>
        <v/>
      </c>
      <c r="F127" s="77" t="str">
        <f aca="false">IF(OR('Visitor log'!$D131="",'Visitor log'!$H131=""),"",'Visitor log'!$H131)</f>
        <v/>
      </c>
      <c r="G127" s="77" t="n">
        <f aca="false">IF(AND('Visitor log'!$D131&lt;&gt;"",'Visitor log'!$C131=SelectedDate,'Visitor log'!$L131&lt;&gt;"",'Visitor log'!$M131=""),1,0)</f>
        <v>0</v>
      </c>
      <c r="H127" s="77" t="str">
        <f aca="false">IF(G127=1,SUM($G$3:G127),"")</f>
        <v/>
      </c>
      <c r="I127" s="77" t="n">
        <f aca="false">IF(AND('Visitor log'!$D131&lt;&gt;"",'Visitor log'!$C131=SelectedDate,'Visitor log'!$L131=""),1,0)</f>
        <v>0</v>
      </c>
      <c r="J127" s="77" t="n">
        <f aca="false">IF(AND('Visitor log'!$D131&lt;&gt;"",'Visitor log'!$C131=SelectedDate,'Visitor log'!$L131&lt;&gt;""),1,0)</f>
        <v>0</v>
      </c>
      <c r="K127" s="80" t="str">
        <f aca="false">IF(AND('Visitor log'!$L131&lt;&gt;"",'Visitor log'!$M131&lt;&gt;""),'Visitor log'!$M131-'Visitor log'!$L131,"")</f>
        <v/>
      </c>
      <c r="L127" s="77" t="n">
        <f aca="true">IF(AND('Visitor log'!$D131&lt;&gt;"",ISNUMBER('Visitor log'!$C131),'Visitor log'!$C131&lt;TODAY(),'Visitor log'!$L131&lt;&gt;"",'Visitor log'!$M131=""),1,0)</f>
        <v>0</v>
      </c>
      <c r="M127" s="77" t="n">
        <f aca="true">IF(AND('Visitor log'!$D131&lt;&gt;"",ISNUMBER('Visitor log'!$C131),'Visitor log'!$C131&lt;=TODAY()-RetentionDays),1,0)</f>
        <v>0</v>
      </c>
    </row>
    <row r="128" customFormat="false" ht="15" hidden="false" customHeight="false" outlineLevel="0" collapsed="false">
      <c r="A128" s="77" t="str">
        <f aca="false">IF(OR('Visitor log'!$D132="",'Visitor log'!$D132=""),"",'Visitor log'!$D132)</f>
        <v/>
      </c>
      <c r="B128" s="77" t="str">
        <f aca="false">IF(OR('Visitor log'!$D132="",'Visitor log'!$E132=""),"",'Visitor log'!$E132)</f>
        <v/>
      </c>
      <c r="C128" s="77" t="str">
        <f aca="false">IF(OR('Visitor log'!$D132="",'Visitor log'!$I132=""),"",'Visitor log'!$I132)</f>
        <v/>
      </c>
      <c r="D128" s="78" t="str">
        <f aca="false">IF(OR('Visitor log'!$D132="",'Visitor log'!$L132=""),"",'Visitor log'!$L132)</f>
        <v/>
      </c>
      <c r="E128" s="77" t="str">
        <f aca="false">IF(OR('Visitor log'!$D132="",'Visitor log'!$K132=""),"",'Visitor log'!$K132)</f>
        <v/>
      </c>
      <c r="F128" s="77" t="str">
        <f aca="false">IF(OR('Visitor log'!$D132="",'Visitor log'!$H132=""),"",'Visitor log'!$H132)</f>
        <v/>
      </c>
      <c r="G128" s="77" t="n">
        <f aca="false">IF(AND('Visitor log'!$D132&lt;&gt;"",'Visitor log'!$C132=SelectedDate,'Visitor log'!$L132&lt;&gt;"",'Visitor log'!$M132=""),1,0)</f>
        <v>0</v>
      </c>
      <c r="H128" s="77" t="str">
        <f aca="false">IF(G128=1,SUM($G$3:G128),"")</f>
        <v/>
      </c>
      <c r="I128" s="77" t="n">
        <f aca="false">IF(AND('Visitor log'!$D132&lt;&gt;"",'Visitor log'!$C132=SelectedDate,'Visitor log'!$L132=""),1,0)</f>
        <v>0</v>
      </c>
      <c r="J128" s="77" t="n">
        <f aca="false">IF(AND('Visitor log'!$D132&lt;&gt;"",'Visitor log'!$C132=SelectedDate,'Visitor log'!$L132&lt;&gt;""),1,0)</f>
        <v>0</v>
      </c>
      <c r="K128" s="80" t="str">
        <f aca="false">IF(AND('Visitor log'!$L132&lt;&gt;"",'Visitor log'!$M132&lt;&gt;""),'Visitor log'!$M132-'Visitor log'!$L132,"")</f>
        <v/>
      </c>
      <c r="L128" s="77" t="n">
        <f aca="true">IF(AND('Visitor log'!$D132&lt;&gt;"",ISNUMBER('Visitor log'!$C132),'Visitor log'!$C132&lt;TODAY(),'Visitor log'!$L132&lt;&gt;"",'Visitor log'!$M132=""),1,0)</f>
        <v>0</v>
      </c>
      <c r="M128" s="77" t="n">
        <f aca="true">IF(AND('Visitor log'!$D132&lt;&gt;"",ISNUMBER('Visitor log'!$C132),'Visitor log'!$C132&lt;=TODAY()-RetentionDays),1,0)</f>
        <v>0</v>
      </c>
    </row>
    <row r="129" customFormat="false" ht="15" hidden="false" customHeight="false" outlineLevel="0" collapsed="false">
      <c r="A129" s="77" t="str">
        <f aca="false">IF(OR('Visitor log'!$D133="",'Visitor log'!$D133=""),"",'Visitor log'!$D133)</f>
        <v/>
      </c>
      <c r="B129" s="77" t="str">
        <f aca="false">IF(OR('Visitor log'!$D133="",'Visitor log'!$E133=""),"",'Visitor log'!$E133)</f>
        <v/>
      </c>
      <c r="C129" s="77" t="str">
        <f aca="false">IF(OR('Visitor log'!$D133="",'Visitor log'!$I133=""),"",'Visitor log'!$I133)</f>
        <v/>
      </c>
      <c r="D129" s="78" t="str">
        <f aca="false">IF(OR('Visitor log'!$D133="",'Visitor log'!$L133=""),"",'Visitor log'!$L133)</f>
        <v/>
      </c>
      <c r="E129" s="77" t="str">
        <f aca="false">IF(OR('Visitor log'!$D133="",'Visitor log'!$K133=""),"",'Visitor log'!$K133)</f>
        <v/>
      </c>
      <c r="F129" s="77" t="str">
        <f aca="false">IF(OR('Visitor log'!$D133="",'Visitor log'!$H133=""),"",'Visitor log'!$H133)</f>
        <v/>
      </c>
      <c r="G129" s="77" t="n">
        <f aca="false">IF(AND('Visitor log'!$D133&lt;&gt;"",'Visitor log'!$C133=SelectedDate,'Visitor log'!$L133&lt;&gt;"",'Visitor log'!$M133=""),1,0)</f>
        <v>0</v>
      </c>
      <c r="H129" s="77" t="str">
        <f aca="false">IF(G129=1,SUM($G$3:G129),"")</f>
        <v/>
      </c>
      <c r="I129" s="77" t="n">
        <f aca="false">IF(AND('Visitor log'!$D133&lt;&gt;"",'Visitor log'!$C133=SelectedDate,'Visitor log'!$L133=""),1,0)</f>
        <v>0</v>
      </c>
      <c r="J129" s="77" t="n">
        <f aca="false">IF(AND('Visitor log'!$D133&lt;&gt;"",'Visitor log'!$C133=SelectedDate,'Visitor log'!$L133&lt;&gt;""),1,0)</f>
        <v>0</v>
      </c>
      <c r="K129" s="80" t="str">
        <f aca="false">IF(AND('Visitor log'!$L133&lt;&gt;"",'Visitor log'!$M133&lt;&gt;""),'Visitor log'!$M133-'Visitor log'!$L133,"")</f>
        <v/>
      </c>
      <c r="L129" s="77" t="n">
        <f aca="true">IF(AND('Visitor log'!$D133&lt;&gt;"",ISNUMBER('Visitor log'!$C133),'Visitor log'!$C133&lt;TODAY(),'Visitor log'!$L133&lt;&gt;"",'Visitor log'!$M133=""),1,0)</f>
        <v>0</v>
      </c>
      <c r="M129" s="77" t="n">
        <f aca="true">IF(AND('Visitor log'!$D133&lt;&gt;"",ISNUMBER('Visitor log'!$C133),'Visitor log'!$C133&lt;=TODAY()-RetentionDays),1,0)</f>
        <v>0</v>
      </c>
    </row>
    <row r="130" customFormat="false" ht="15" hidden="false" customHeight="false" outlineLevel="0" collapsed="false">
      <c r="A130" s="77" t="str">
        <f aca="false">IF(OR('Visitor log'!$D134="",'Visitor log'!$D134=""),"",'Visitor log'!$D134)</f>
        <v/>
      </c>
      <c r="B130" s="77" t="str">
        <f aca="false">IF(OR('Visitor log'!$D134="",'Visitor log'!$E134=""),"",'Visitor log'!$E134)</f>
        <v/>
      </c>
      <c r="C130" s="77" t="str">
        <f aca="false">IF(OR('Visitor log'!$D134="",'Visitor log'!$I134=""),"",'Visitor log'!$I134)</f>
        <v/>
      </c>
      <c r="D130" s="78" t="str">
        <f aca="false">IF(OR('Visitor log'!$D134="",'Visitor log'!$L134=""),"",'Visitor log'!$L134)</f>
        <v/>
      </c>
      <c r="E130" s="77" t="str">
        <f aca="false">IF(OR('Visitor log'!$D134="",'Visitor log'!$K134=""),"",'Visitor log'!$K134)</f>
        <v/>
      </c>
      <c r="F130" s="77" t="str">
        <f aca="false">IF(OR('Visitor log'!$D134="",'Visitor log'!$H134=""),"",'Visitor log'!$H134)</f>
        <v/>
      </c>
      <c r="G130" s="77" t="n">
        <f aca="false">IF(AND('Visitor log'!$D134&lt;&gt;"",'Visitor log'!$C134=SelectedDate,'Visitor log'!$L134&lt;&gt;"",'Visitor log'!$M134=""),1,0)</f>
        <v>0</v>
      </c>
      <c r="H130" s="77" t="str">
        <f aca="false">IF(G130=1,SUM($G$3:G130),"")</f>
        <v/>
      </c>
      <c r="I130" s="77" t="n">
        <f aca="false">IF(AND('Visitor log'!$D134&lt;&gt;"",'Visitor log'!$C134=SelectedDate,'Visitor log'!$L134=""),1,0)</f>
        <v>0</v>
      </c>
      <c r="J130" s="77" t="n">
        <f aca="false">IF(AND('Visitor log'!$D134&lt;&gt;"",'Visitor log'!$C134=SelectedDate,'Visitor log'!$L134&lt;&gt;""),1,0)</f>
        <v>0</v>
      </c>
      <c r="K130" s="80" t="str">
        <f aca="false">IF(AND('Visitor log'!$L134&lt;&gt;"",'Visitor log'!$M134&lt;&gt;""),'Visitor log'!$M134-'Visitor log'!$L134,"")</f>
        <v/>
      </c>
      <c r="L130" s="77" t="n">
        <f aca="true">IF(AND('Visitor log'!$D134&lt;&gt;"",ISNUMBER('Visitor log'!$C134),'Visitor log'!$C134&lt;TODAY(),'Visitor log'!$L134&lt;&gt;"",'Visitor log'!$M134=""),1,0)</f>
        <v>0</v>
      </c>
      <c r="M130" s="77" t="n">
        <f aca="true">IF(AND('Visitor log'!$D134&lt;&gt;"",ISNUMBER('Visitor log'!$C134),'Visitor log'!$C134&lt;=TODAY()-RetentionDays),1,0)</f>
        <v>0</v>
      </c>
    </row>
    <row r="131" customFormat="false" ht="15" hidden="false" customHeight="false" outlineLevel="0" collapsed="false">
      <c r="A131" s="77" t="str">
        <f aca="false">IF(OR('Visitor log'!$D135="",'Visitor log'!$D135=""),"",'Visitor log'!$D135)</f>
        <v/>
      </c>
      <c r="B131" s="77" t="str">
        <f aca="false">IF(OR('Visitor log'!$D135="",'Visitor log'!$E135=""),"",'Visitor log'!$E135)</f>
        <v/>
      </c>
      <c r="C131" s="77" t="str">
        <f aca="false">IF(OR('Visitor log'!$D135="",'Visitor log'!$I135=""),"",'Visitor log'!$I135)</f>
        <v/>
      </c>
      <c r="D131" s="78" t="str">
        <f aca="false">IF(OR('Visitor log'!$D135="",'Visitor log'!$L135=""),"",'Visitor log'!$L135)</f>
        <v/>
      </c>
      <c r="E131" s="77" t="str">
        <f aca="false">IF(OR('Visitor log'!$D135="",'Visitor log'!$K135=""),"",'Visitor log'!$K135)</f>
        <v/>
      </c>
      <c r="F131" s="77" t="str">
        <f aca="false">IF(OR('Visitor log'!$D135="",'Visitor log'!$H135=""),"",'Visitor log'!$H135)</f>
        <v/>
      </c>
      <c r="G131" s="77" t="n">
        <f aca="false">IF(AND('Visitor log'!$D135&lt;&gt;"",'Visitor log'!$C135=SelectedDate,'Visitor log'!$L135&lt;&gt;"",'Visitor log'!$M135=""),1,0)</f>
        <v>0</v>
      </c>
      <c r="H131" s="77" t="str">
        <f aca="false">IF(G131=1,SUM($G$3:G131),"")</f>
        <v/>
      </c>
      <c r="I131" s="77" t="n">
        <f aca="false">IF(AND('Visitor log'!$D135&lt;&gt;"",'Visitor log'!$C135=SelectedDate,'Visitor log'!$L135=""),1,0)</f>
        <v>0</v>
      </c>
      <c r="J131" s="77" t="n">
        <f aca="false">IF(AND('Visitor log'!$D135&lt;&gt;"",'Visitor log'!$C135=SelectedDate,'Visitor log'!$L135&lt;&gt;""),1,0)</f>
        <v>0</v>
      </c>
      <c r="K131" s="80" t="str">
        <f aca="false">IF(AND('Visitor log'!$L135&lt;&gt;"",'Visitor log'!$M135&lt;&gt;""),'Visitor log'!$M135-'Visitor log'!$L135,"")</f>
        <v/>
      </c>
      <c r="L131" s="77" t="n">
        <f aca="true">IF(AND('Visitor log'!$D135&lt;&gt;"",ISNUMBER('Visitor log'!$C135),'Visitor log'!$C135&lt;TODAY(),'Visitor log'!$L135&lt;&gt;"",'Visitor log'!$M135=""),1,0)</f>
        <v>0</v>
      </c>
      <c r="M131" s="77" t="n">
        <f aca="true">IF(AND('Visitor log'!$D135&lt;&gt;"",ISNUMBER('Visitor log'!$C135),'Visitor log'!$C135&lt;=TODAY()-RetentionDays),1,0)</f>
        <v>0</v>
      </c>
    </row>
    <row r="132" customFormat="false" ht="15" hidden="false" customHeight="false" outlineLevel="0" collapsed="false">
      <c r="A132" s="77" t="str">
        <f aca="false">IF(OR('Visitor log'!$D136="",'Visitor log'!$D136=""),"",'Visitor log'!$D136)</f>
        <v/>
      </c>
      <c r="B132" s="77" t="str">
        <f aca="false">IF(OR('Visitor log'!$D136="",'Visitor log'!$E136=""),"",'Visitor log'!$E136)</f>
        <v/>
      </c>
      <c r="C132" s="77" t="str">
        <f aca="false">IF(OR('Visitor log'!$D136="",'Visitor log'!$I136=""),"",'Visitor log'!$I136)</f>
        <v/>
      </c>
      <c r="D132" s="78" t="str">
        <f aca="false">IF(OR('Visitor log'!$D136="",'Visitor log'!$L136=""),"",'Visitor log'!$L136)</f>
        <v/>
      </c>
      <c r="E132" s="77" t="str">
        <f aca="false">IF(OR('Visitor log'!$D136="",'Visitor log'!$K136=""),"",'Visitor log'!$K136)</f>
        <v/>
      </c>
      <c r="F132" s="77" t="str">
        <f aca="false">IF(OR('Visitor log'!$D136="",'Visitor log'!$H136=""),"",'Visitor log'!$H136)</f>
        <v/>
      </c>
      <c r="G132" s="77" t="n">
        <f aca="false">IF(AND('Visitor log'!$D136&lt;&gt;"",'Visitor log'!$C136=SelectedDate,'Visitor log'!$L136&lt;&gt;"",'Visitor log'!$M136=""),1,0)</f>
        <v>0</v>
      </c>
      <c r="H132" s="77" t="str">
        <f aca="false">IF(G132=1,SUM($G$3:G132),"")</f>
        <v/>
      </c>
      <c r="I132" s="77" t="n">
        <f aca="false">IF(AND('Visitor log'!$D136&lt;&gt;"",'Visitor log'!$C136=SelectedDate,'Visitor log'!$L136=""),1,0)</f>
        <v>0</v>
      </c>
      <c r="J132" s="77" t="n">
        <f aca="false">IF(AND('Visitor log'!$D136&lt;&gt;"",'Visitor log'!$C136=SelectedDate,'Visitor log'!$L136&lt;&gt;""),1,0)</f>
        <v>0</v>
      </c>
      <c r="K132" s="80" t="str">
        <f aca="false">IF(AND('Visitor log'!$L136&lt;&gt;"",'Visitor log'!$M136&lt;&gt;""),'Visitor log'!$M136-'Visitor log'!$L136,"")</f>
        <v/>
      </c>
      <c r="L132" s="77" t="n">
        <f aca="true">IF(AND('Visitor log'!$D136&lt;&gt;"",ISNUMBER('Visitor log'!$C136),'Visitor log'!$C136&lt;TODAY(),'Visitor log'!$L136&lt;&gt;"",'Visitor log'!$M136=""),1,0)</f>
        <v>0</v>
      </c>
      <c r="M132" s="77" t="n">
        <f aca="true">IF(AND('Visitor log'!$D136&lt;&gt;"",ISNUMBER('Visitor log'!$C136),'Visitor log'!$C136&lt;=TODAY()-RetentionDays),1,0)</f>
        <v>0</v>
      </c>
    </row>
    <row r="133" customFormat="false" ht="15" hidden="false" customHeight="false" outlineLevel="0" collapsed="false">
      <c r="A133" s="77" t="str">
        <f aca="false">IF(OR('Visitor log'!$D137="",'Visitor log'!$D137=""),"",'Visitor log'!$D137)</f>
        <v/>
      </c>
      <c r="B133" s="77" t="str">
        <f aca="false">IF(OR('Visitor log'!$D137="",'Visitor log'!$E137=""),"",'Visitor log'!$E137)</f>
        <v/>
      </c>
      <c r="C133" s="77" t="str">
        <f aca="false">IF(OR('Visitor log'!$D137="",'Visitor log'!$I137=""),"",'Visitor log'!$I137)</f>
        <v/>
      </c>
      <c r="D133" s="78" t="str">
        <f aca="false">IF(OR('Visitor log'!$D137="",'Visitor log'!$L137=""),"",'Visitor log'!$L137)</f>
        <v/>
      </c>
      <c r="E133" s="77" t="str">
        <f aca="false">IF(OR('Visitor log'!$D137="",'Visitor log'!$K137=""),"",'Visitor log'!$K137)</f>
        <v/>
      </c>
      <c r="F133" s="77" t="str">
        <f aca="false">IF(OR('Visitor log'!$D137="",'Visitor log'!$H137=""),"",'Visitor log'!$H137)</f>
        <v/>
      </c>
      <c r="G133" s="77" t="n">
        <f aca="false">IF(AND('Visitor log'!$D137&lt;&gt;"",'Visitor log'!$C137=SelectedDate,'Visitor log'!$L137&lt;&gt;"",'Visitor log'!$M137=""),1,0)</f>
        <v>0</v>
      </c>
      <c r="H133" s="77" t="str">
        <f aca="false">IF(G133=1,SUM($G$3:G133),"")</f>
        <v/>
      </c>
      <c r="I133" s="77" t="n">
        <f aca="false">IF(AND('Visitor log'!$D137&lt;&gt;"",'Visitor log'!$C137=SelectedDate,'Visitor log'!$L137=""),1,0)</f>
        <v>0</v>
      </c>
      <c r="J133" s="77" t="n">
        <f aca="false">IF(AND('Visitor log'!$D137&lt;&gt;"",'Visitor log'!$C137=SelectedDate,'Visitor log'!$L137&lt;&gt;""),1,0)</f>
        <v>0</v>
      </c>
      <c r="K133" s="80" t="str">
        <f aca="false">IF(AND('Visitor log'!$L137&lt;&gt;"",'Visitor log'!$M137&lt;&gt;""),'Visitor log'!$M137-'Visitor log'!$L137,"")</f>
        <v/>
      </c>
      <c r="L133" s="77" t="n">
        <f aca="true">IF(AND('Visitor log'!$D137&lt;&gt;"",ISNUMBER('Visitor log'!$C137),'Visitor log'!$C137&lt;TODAY(),'Visitor log'!$L137&lt;&gt;"",'Visitor log'!$M137=""),1,0)</f>
        <v>0</v>
      </c>
      <c r="M133" s="77" t="n">
        <f aca="true">IF(AND('Visitor log'!$D137&lt;&gt;"",ISNUMBER('Visitor log'!$C137),'Visitor log'!$C137&lt;=TODAY()-RetentionDays),1,0)</f>
        <v>0</v>
      </c>
    </row>
    <row r="134" customFormat="false" ht="15" hidden="false" customHeight="false" outlineLevel="0" collapsed="false">
      <c r="A134" s="77" t="str">
        <f aca="false">IF(OR('Visitor log'!$D138="",'Visitor log'!$D138=""),"",'Visitor log'!$D138)</f>
        <v/>
      </c>
      <c r="B134" s="77" t="str">
        <f aca="false">IF(OR('Visitor log'!$D138="",'Visitor log'!$E138=""),"",'Visitor log'!$E138)</f>
        <v/>
      </c>
      <c r="C134" s="77" t="str">
        <f aca="false">IF(OR('Visitor log'!$D138="",'Visitor log'!$I138=""),"",'Visitor log'!$I138)</f>
        <v/>
      </c>
      <c r="D134" s="78" t="str">
        <f aca="false">IF(OR('Visitor log'!$D138="",'Visitor log'!$L138=""),"",'Visitor log'!$L138)</f>
        <v/>
      </c>
      <c r="E134" s="77" t="str">
        <f aca="false">IF(OR('Visitor log'!$D138="",'Visitor log'!$K138=""),"",'Visitor log'!$K138)</f>
        <v/>
      </c>
      <c r="F134" s="77" t="str">
        <f aca="false">IF(OR('Visitor log'!$D138="",'Visitor log'!$H138=""),"",'Visitor log'!$H138)</f>
        <v/>
      </c>
      <c r="G134" s="77" t="n">
        <f aca="false">IF(AND('Visitor log'!$D138&lt;&gt;"",'Visitor log'!$C138=SelectedDate,'Visitor log'!$L138&lt;&gt;"",'Visitor log'!$M138=""),1,0)</f>
        <v>0</v>
      </c>
      <c r="H134" s="77" t="str">
        <f aca="false">IF(G134=1,SUM($G$3:G134),"")</f>
        <v/>
      </c>
      <c r="I134" s="77" t="n">
        <f aca="false">IF(AND('Visitor log'!$D138&lt;&gt;"",'Visitor log'!$C138=SelectedDate,'Visitor log'!$L138=""),1,0)</f>
        <v>0</v>
      </c>
      <c r="J134" s="77" t="n">
        <f aca="false">IF(AND('Visitor log'!$D138&lt;&gt;"",'Visitor log'!$C138=SelectedDate,'Visitor log'!$L138&lt;&gt;""),1,0)</f>
        <v>0</v>
      </c>
      <c r="K134" s="80" t="str">
        <f aca="false">IF(AND('Visitor log'!$L138&lt;&gt;"",'Visitor log'!$M138&lt;&gt;""),'Visitor log'!$M138-'Visitor log'!$L138,"")</f>
        <v/>
      </c>
      <c r="L134" s="77" t="n">
        <f aca="true">IF(AND('Visitor log'!$D138&lt;&gt;"",ISNUMBER('Visitor log'!$C138),'Visitor log'!$C138&lt;TODAY(),'Visitor log'!$L138&lt;&gt;"",'Visitor log'!$M138=""),1,0)</f>
        <v>0</v>
      </c>
      <c r="M134" s="77" t="n">
        <f aca="true">IF(AND('Visitor log'!$D138&lt;&gt;"",ISNUMBER('Visitor log'!$C138),'Visitor log'!$C138&lt;=TODAY()-RetentionDays),1,0)</f>
        <v>0</v>
      </c>
    </row>
    <row r="135" customFormat="false" ht="15" hidden="false" customHeight="false" outlineLevel="0" collapsed="false">
      <c r="A135" s="77" t="str">
        <f aca="false">IF(OR('Visitor log'!$D139="",'Visitor log'!$D139=""),"",'Visitor log'!$D139)</f>
        <v/>
      </c>
      <c r="B135" s="77" t="str">
        <f aca="false">IF(OR('Visitor log'!$D139="",'Visitor log'!$E139=""),"",'Visitor log'!$E139)</f>
        <v/>
      </c>
      <c r="C135" s="77" t="str">
        <f aca="false">IF(OR('Visitor log'!$D139="",'Visitor log'!$I139=""),"",'Visitor log'!$I139)</f>
        <v/>
      </c>
      <c r="D135" s="78" t="str">
        <f aca="false">IF(OR('Visitor log'!$D139="",'Visitor log'!$L139=""),"",'Visitor log'!$L139)</f>
        <v/>
      </c>
      <c r="E135" s="77" t="str">
        <f aca="false">IF(OR('Visitor log'!$D139="",'Visitor log'!$K139=""),"",'Visitor log'!$K139)</f>
        <v/>
      </c>
      <c r="F135" s="77" t="str">
        <f aca="false">IF(OR('Visitor log'!$D139="",'Visitor log'!$H139=""),"",'Visitor log'!$H139)</f>
        <v/>
      </c>
      <c r="G135" s="77" t="n">
        <f aca="false">IF(AND('Visitor log'!$D139&lt;&gt;"",'Visitor log'!$C139=SelectedDate,'Visitor log'!$L139&lt;&gt;"",'Visitor log'!$M139=""),1,0)</f>
        <v>0</v>
      </c>
      <c r="H135" s="77" t="str">
        <f aca="false">IF(G135=1,SUM($G$3:G135),"")</f>
        <v/>
      </c>
      <c r="I135" s="77" t="n">
        <f aca="false">IF(AND('Visitor log'!$D139&lt;&gt;"",'Visitor log'!$C139=SelectedDate,'Visitor log'!$L139=""),1,0)</f>
        <v>0</v>
      </c>
      <c r="J135" s="77" t="n">
        <f aca="false">IF(AND('Visitor log'!$D139&lt;&gt;"",'Visitor log'!$C139=SelectedDate,'Visitor log'!$L139&lt;&gt;""),1,0)</f>
        <v>0</v>
      </c>
      <c r="K135" s="80" t="str">
        <f aca="false">IF(AND('Visitor log'!$L139&lt;&gt;"",'Visitor log'!$M139&lt;&gt;""),'Visitor log'!$M139-'Visitor log'!$L139,"")</f>
        <v/>
      </c>
      <c r="L135" s="77" t="n">
        <f aca="true">IF(AND('Visitor log'!$D139&lt;&gt;"",ISNUMBER('Visitor log'!$C139),'Visitor log'!$C139&lt;TODAY(),'Visitor log'!$L139&lt;&gt;"",'Visitor log'!$M139=""),1,0)</f>
        <v>0</v>
      </c>
      <c r="M135" s="77" t="n">
        <f aca="true">IF(AND('Visitor log'!$D139&lt;&gt;"",ISNUMBER('Visitor log'!$C139),'Visitor log'!$C139&lt;=TODAY()-RetentionDays),1,0)</f>
        <v>0</v>
      </c>
    </row>
    <row r="136" customFormat="false" ht="15" hidden="false" customHeight="false" outlineLevel="0" collapsed="false">
      <c r="A136" s="77" t="str">
        <f aca="false">IF(OR('Visitor log'!$D140="",'Visitor log'!$D140=""),"",'Visitor log'!$D140)</f>
        <v/>
      </c>
      <c r="B136" s="77" t="str">
        <f aca="false">IF(OR('Visitor log'!$D140="",'Visitor log'!$E140=""),"",'Visitor log'!$E140)</f>
        <v/>
      </c>
      <c r="C136" s="77" t="str">
        <f aca="false">IF(OR('Visitor log'!$D140="",'Visitor log'!$I140=""),"",'Visitor log'!$I140)</f>
        <v/>
      </c>
      <c r="D136" s="78" t="str">
        <f aca="false">IF(OR('Visitor log'!$D140="",'Visitor log'!$L140=""),"",'Visitor log'!$L140)</f>
        <v/>
      </c>
      <c r="E136" s="77" t="str">
        <f aca="false">IF(OR('Visitor log'!$D140="",'Visitor log'!$K140=""),"",'Visitor log'!$K140)</f>
        <v/>
      </c>
      <c r="F136" s="77" t="str">
        <f aca="false">IF(OR('Visitor log'!$D140="",'Visitor log'!$H140=""),"",'Visitor log'!$H140)</f>
        <v/>
      </c>
      <c r="G136" s="77" t="n">
        <f aca="false">IF(AND('Visitor log'!$D140&lt;&gt;"",'Visitor log'!$C140=SelectedDate,'Visitor log'!$L140&lt;&gt;"",'Visitor log'!$M140=""),1,0)</f>
        <v>0</v>
      </c>
      <c r="H136" s="77" t="str">
        <f aca="false">IF(G136=1,SUM($G$3:G136),"")</f>
        <v/>
      </c>
      <c r="I136" s="77" t="n">
        <f aca="false">IF(AND('Visitor log'!$D140&lt;&gt;"",'Visitor log'!$C140=SelectedDate,'Visitor log'!$L140=""),1,0)</f>
        <v>0</v>
      </c>
      <c r="J136" s="77" t="n">
        <f aca="false">IF(AND('Visitor log'!$D140&lt;&gt;"",'Visitor log'!$C140=SelectedDate,'Visitor log'!$L140&lt;&gt;""),1,0)</f>
        <v>0</v>
      </c>
      <c r="K136" s="80" t="str">
        <f aca="false">IF(AND('Visitor log'!$L140&lt;&gt;"",'Visitor log'!$M140&lt;&gt;""),'Visitor log'!$M140-'Visitor log'!$L140,"")</f>
        <v/>
      </c>
      <c r="L136" s="77" t="n">
        <f aca="true">IF(AND('Visitor log'!$D140&lt;&gt;"",ISNUMBER('Visitor log'!$C140),'Visitor log'!$C140&lt;TODAY(),'Visitor log'!$L140&lt;&gt;"",'Visitor log'!$M140=""),1,0)</f>
        <v>0</v>
      </c>
      <c r="M136" s="77" t="n">
        <f aca="true">IF(AND('Visitor log'!$D140&lt;&gt;"",ISNUMBER('Visitor log'!$C140),'Visitor log'!$C140&lt;=TODAY()-RetentionDays),1,0)</f>
        <v>0</v>
      </c>
    </row>
    <row r="137" customFormat="false" ht="15" hidden="false" customHeight="false" outlineLevel="0" collapsed="false">
      <c r="A137" s="77" t="str">
        <f aca="false">IF(OR('Visitor log'!$D141="",'Visitor log'!$D141=""),"",'Visitor log'!$D141)</f>
        <v/>
      </c>
      <c r="B137" s="77" t="str">
        <f aca="false">IF(OR('Visitor log'!$D141="",'Visitor log'!$E141=""),"",'Visitor log'!$E141)</f>
        <v/>
      </c>
      <c r="C137" s="77" t="str">
        <f aca="false">IF(OR('Visitor log'!$D141="",'Visitor log'!$I141=""),"",'Visitor log'!$I141)</f>
        <v/>
      </c>
      <c r="D137" s="78" t="str">
        <f aca="false">IF(OR('Visitor log'!$D141="",'Visitor log'!$L141=""),"",'Visitor log'!$L141)</f>
        <v/>
      </c>
      <c r="E137" s="77" t="str">
        <f aca="false">IF(OR('Visitor log'!$D141="",'Visitor log'!$K141=""),"",'Visitor log'!$K141)</f>
        <v/>
      </c>
      <c r="F137" s="77" t="str">
        <f aca="false">IF(OR('Visitor log'!$D141="",'Visitor log'!$H141=""),"",'Visitor log'!$H141)</f>
        <v/>
      </c>
      <c r="G137" s="77" t="n">
        <f aca="false">IF(AND('Visitor log'!$D141&lt;&gt;"",'Visitor log'!$C141=SelectedDate,'Visitor log'!$L141&lt;&gt;"",'Visitor log'!$M141=""),1,0)</f>
        <v>0</v>
      </c>
      <c r="H137" s="77" t="str">
        <f aca="false">IF(G137=1,SUM($G$3:G137),"")</f>
        <v/>
      </c>
      <c r="I137" s="77" t="n">
        <f aca="false">IF(AND('Visitor log'!$D141&lt;&gt;"",'Visitor log'!$C141=SelectedDate,'Visitor log'!$L141=""),1,0)</f>
        <v>0</v>
      </c>
      <c r="J137" s="77" t="n">
        <f aca="false">IF(AND('Visitor log'!$D141&lt;&gt;"",'Visitor log'!$C141=SelectedDate,'Visitor log'!$L141&lt;&gt;""),1,0)</f>
        <v>0</v>
      </c>
      <c r="K137" s="80" t="str">
        <f aca="false">IF(AND('Visitor log'!$L141&lt;&gt;"",'Visitor log'!$M141&lt;&gt;""),'Visitor log'!$M141-'Visitor log'!$L141,"")</f>
        <v/>
      </c>
      <c r="L137" s="77" t="n">
        <f aca="true">IF(AND('Visitor log'!$D141&lt;&gt;"",ISNUMBER('Visitor log'!$C141),'Visitor log'!$C141&lt;TODAY(),'Visitor log'!$L141&lt;&gt;"",'Visitor log'!$M141=""),1,0)</f>
        <v>0</v>
      </c>
      <c r="M137" s="77" t="n">
        <f aca="true">IF(AND('Visitor log'!$D141&lt;&gt;"",ISNUMBER('Visitor log'!$C141),'Visitor log'!$C141&lt;=TODAY()-RetentionDays),1,0)</f>
        <v>0</v>
      </c>
    </row>
    <row r="138" customFormat="false" ht="15" hidden="false" customHeight="false" outlineLevel="0" collapsed="false">
      <c r="A138" s="77" t="str">
        <f aca="false">IF(OR('Visitor log'!$D142="",'Visitor log'!$D142=""),"",'Visitor log'!$D142)</f>
        <v/>
      </c>
      <c r="B138" s="77" t="str">
        <f aca="false">IF(OR('Visitor log'!$D142="",'Visitor log'!$E142=""),"",'Visitor log'!$E142)</f>
        <v/>
      </c>
      <c r="C138" s="77" t="str">
        <f aca="false">IF(OR('Visitor log'!$D142="",'Visitor log'!$I142=""),"",'Visitor log'!$I142)</f>
        <v/>
      </c>
      <c r="D138" s="78" t="str">
        <f aca="false">IF(OR('Visitor log'!$D142="",'Visitor log'!$L142=""),"",'Visitor log'!$L142)</f>
        <v/>
      </c>
      <c r="E138" s="77" t="str">
        <f aca="false">IF(OR('Visitor log'!$D142="",'Visitor log'!$K142=""),"",'Visitor log'!$K142)</f>
        <v/>
      </c>
      <c r="F138" s="77" t="str">
        <f aca="false">IF(OR('Visitor log'!$D142="",'Visitor log'!$H142=""),"",'Visitor log'!$H142)</f>
        <v/>
      </c>
      <c r="G138" s="77" t="n">
        <f aca="false">IF(AND('Visitor log'!$D142&lt;&gt;"",'Visitor log'!$C142=SelectedDate,'Visitor log'!$L142&lt;&gt;"",'Visitor log'!$M142=""),1,0)</f>
        <v>0</v>
      </c>
      <c r="H138" s="77" t="str">
        <f aca="false">IF(G138=1,SUM($G$3:G138),"")</f>
        <v/>
      </c>
      <c r="I138" s="77" t="n">
        <f aca="false">IF(AND('Visitor log'!$D142&lt;&gt;"",'Visitor log'!$C142=SelectedDate,'Visitor log'!$L142=""),1,0)</f>
        <v>0</v>
      </c>
      <c r="J138" s="77" t="n">
        <f aca="false">IF(AND('Visitor log'!$D142&lt;&gt;"",'Visitor log'!$C142=SelectedDate,'Visitor log'!$L142&lt;&gt;""),1,0)</f>
        <v>0</v>
      </c>
      <c r="K138" s="80" t="str">
        <f aca="false">IF(AND('Visitor log'!$L142&lt;&gt;"",'Visitor log'!$M142&lt;&gt;""),'Visitor log'!$M142-'Visitor log'!$L142,"")</f>
        <v/>
      </c>
      <c r="L138" s="77" t="n">
        <f aca="true">IF(AND('Visitor log'!$D142&lt;&gt;"",ISNUMBER('Visitor log'!$C142),'Visitor log'!$C142&lt;TODAY(),'Visitor log'!$L142&lt;&gt;"",'Visitor log'!$M142=""),1,0)</f>
        <v>0</v>
      </c>
      <c r="M138" s="77" t="n">
        <f aca="true">IF(AND('Visitor log'!$D142&lt;&gt;"",ISNUMBER('Visitor log'!$C142),'Visitor log'!$C142&lt;=TODAY()-RetentionDays),1,0)</f>
        <v>0</v>
      </c>
    </row>
    <row r="139" customFormat="false" ht="15" hidden="false" customHeight="false" outlineLevel="0" collapsed="false">
      <c r="A139" s="77" t="str">
        <f aca="false">IF(OR('Visitor log'!$D143="",'Visitor log'!$D143=""),"",'Visitor log'!$D143)</f>
        <v/>
      </c>
      <c r="B139" s="77" t="str">
        <f aca="false">IF(OR('Visitor log'!$D143="",'Visitor log'!$E143=""),"",'Visitor log'!$E143)</f>
        <v/>
      </c>
      <c r="C139" s="77" t="str">
        <f aca="false">IF(OR('Visitor log'!$D143="",'Visitor log'!$I143=""),"",'Visitor log'!$I143)</f>
        <v/>
      </c>
      <c r="D139" s="78" t="str">
        <f aca="false">IF(OR('Visitor log'!$D143="",'Visitor log'!$L143=""),"",'Visitor log'!$L143)</f>
        <v/>
      </c>
      <c r="E139" s="77" t="str">
        <f aca="false">IF(OR('Visitor log'!$D143="",'Visitor log'!$K143=""),"",'Visitor log'!$K143)</f>
        <v/>
      </c>
      <c r="F139" s="77" t="str">
        <f aca="false">IF(OR('Visitor log'!$D143="",'Visitor log'!$H143=""),"",'Visitor log'!$H143)</f>
        <v/>
      </c>
      <c r="G139" s="77" t="n">
        <f aca="false">IF(AND('Visitor log'!$D143&lt;&gt;"",'Visitor log'!$C143=SelectedDate,'Visitor log'!$L143&lt;&gt;"",'Visitor log'!$M143=""),1,0)</f>
        <v>0</v>
      </c>
      <c r="H139" s="77" t="str">
        <f aca="false">IF(G139=1,SUM($G$3:G139),"")</f>
        <v/>
      </c>
      <c r="I139" s="77" t="n">
        <f aca="false">IF(AND('Visitor log'!$D143&lt;&gt;"",'Visitor log'!$C143=SelectedDate,'Visitor log'!$L143=""),1,0)</f>
        <v>0</v>
      </c>
      <c r="J139" s="77" t="n">
        <f aca="false">IF(AND('Visitor log'!$D143&lt;&gt;"",'Visitor log'!$C143=SelectedDate,'Visitor log'!$L143&lt;&gt;""),1,0)</f>
        <v>0</v>
      </c>
      <c r="K139" s="80" t="str">
        <f aca="false">IF(AND('Visitor log'!$L143&lt;&gt;"",'Visitor log'!$M143&lt;&gt;""),'Visitor log'!$M143-'Visitor log'!$L143,"")</f>
        <v/>
      </c>
      <c r="L139" s="77" t="n">
        <f aca="true">IF(AND('Visitor log'!$D143&lt;&gt;"",ISNUMBER('Visitor log'!$C143),'Visitor log'!$C143&lt;TODAY(),'Visitor log'!$L143&lt;&gt;"",'Visitor log'!$M143=""),1,0)</f>
        <v>0</v>
      </c>
      <c r="M139" s="77" t="n">
        <f aca="true">IF(AND('Visitor log'!$D143&lt;&gt;"",ISNUMBER('Visitor log'!$C143),'Visitor log'!$C143&lt;=TODAY()-RetentionDays),1,0)</f>
        <v>0</v>
      </c>
    </row>
    <row r="140" customFormat="false" ht="15" hidden="false" customHeight="false" outlineLevel="0" collapsed="false">
      <c r="A140" s="77" t="str">
        <f aca="false">IF(OR('Visitor log'!$D144="",'Visitor log'!$D144=""),"",'Visitor log'!$D144)</f>
        <v/>
      </c>
      <c r="B140" s="77" t="str">
        <f aca="false">IF(OR('Visitor log'!$D144="",'Visitor log'!$E144=""),"",'Visitor log'!$E144)</f>
        <v/>
      </c>
      <c r="C140" s="77" t="str">
        <f aca="false">IF(OR('Visitor log'!$D144="",'Visitor log'!$I144=""),"",'Visitor log'!$I144)</f>
        <v/>
      </c>
      <c r="D140" s="78" t="str">
        <f aca="false">IF(OR('Visitor log'!$D144="",'Visitor log'!$L144=""),"",'Visitor log'!$L144)</f>
        <v/>
      </c>
      <c r="E140" s="77" t="str">
        <f aca="false">IF(OR('Visitor log'!$D144="",'Visitor log'!$K144=""),"",'Visitor log'!$K144)</f>
        <v/>
      </c>
      <c r="F140" s="77" t="str">
        <f aca="false">IF(OR('Visitor log'!$D144="",'Visitor log'!$H144=""),"",'Visitor log'!$H144)</f>
        <v/>
      </c>
      <c r="G140" s="77" t="n">
        <f aca="false">IF(AND('Visitor log'!$D144&lt;&gt;"",'Visitor log'!$C144=SelectedDate,'Visitor log'!$L144&lt;&gt;"",'Visitor log'!$M144=""),1,0)</f>
        <v>0</v>
      </c>
      <c r="H140" s="77" t="str">
        <f aca="false">IF(G140=1,SUM($G$3:G140),"")</f>
        <v/>
      </c>
      <c r="I140" s="77" t="n">
        <f aca="false">IF(AND('Visitor log'!$D144&lt;&gt;"",'Visitor log'!$C144=SelectedDate,'Visitor log'!$L144=""),1,0)</f>
        <v>0</v>
      </c>
      <c r="J140" s="77" t="n">
        <f aca="false">IF(AND('Visitor log'!$D144&lt;&gt;"",'Visitor log'!$C144=SelectedDate,'Visitor log'!$L144&lt;&gt;""),1,0)</f>
        <v>0</v>
      </c>
      <c r="K140" s="80" t="str">
        <f aca="false">IF(AND('Visitor log'!$L144&lt;&gt;"",'Visitor log'!$M144&lt;&gt;""),'Visitor log'!$M144-'Visitor log'!$L144,"")</f>
        <v/>
      </c>
      <c r="L140" s="77" t="n">
        <f aca="true">IF(AND('Visitor log'!$D144&lt;&gt;"",ISNUMBER('Visitor log'!$C144),'Visitor log'!$C144&lt;TODAY(),'Visitor log'!$L144&lt;&gt;"",'Visitor log'!$M144=""),1,0)</f>
        <v>0</v>
      </c>
      <c r="M140" s="77" t="n">
        <f aca="true">IF(AND('Visitor log'!$D144&lt;&gt;"",ISNUMBER('Visitor log'!$C144),'Visitor log'!$C144&lt;=TODAY()-RetentionDays),1,0)</f>
        <v>0</v>
      </c>
    </row>
    <row r="141" customFormat="false" ht="15" hidden="false" customHeight="false" outlineLevel="0" collapsed="false">
      <c r="A141" s="77" t="str">
        <f aca="false">IF(OR('Visitor log'!$D145="",'Visitor log'!$D145=""),"",'Visitor log'!$D145)</f>
        <v/>
      </c>
      <c r="B141" s="77" t="str">
        <f aca="false">IF(OR('Visitor log'!$D145="",'Visitor log'!$E145=""),"",'Visitor log'!$E145)</f>
        <v/>
      </c>
      <c r="C141" s="77" t="str">
        <f aca="false">IF(OR('Visitor log'!$D145="",'Visitor log'!$I145=""),"",'Visitor log'!$I145)</f>
        <v/>
      </c>
      <c r="D141" s="78" t="str">
        <f aca="false">IF(OR('Visitor log'!$D145="",'Visitor log'!$L145=""),"",'Visitor log'!$L145)</f>
        <v/>
      </c>
      <c r="E141" s="77" t="str">
        <f aca="false">IF(OR('Visitor log'!$D145="",'Visitor log'!$K145=""),"",'Visitor log'!$K145)</f>
        <v/>
      </c>
      <c r="F141" s="77" t="str">
        <f aca="false">IF(OR('Visitor log'!$D145="",'Visitor log'!$H145=""),"",'Visitor log'!$H145)</f>
        <v/>
      </c>
      <c r="G141" s="77" t="n">
        <f aca="false">IF(AND('Visitor log'!$D145&lt;&gt;"",'Visitor log'!$C145=SelectedDate,'Visitor log'!$L145&lt;&gt;"",'Visitor log'!$M145=""),1,0)</f>
        <v>0</v>
      </c>
      <c r="H141" s="77" t="str">
        <f aca="false">IF(G141=1,SUM($G$3:G141),"")</f>
        <v/>
      </c>
      <c r="I141" s="77" t="n">
        <f aca="false">IF(AND('Visitor log'!$D145&lt;&gt;"",'Visitor log'!$C145=SelectedDate,'Visitor log'!$L145=""),1,0)</f>
        <v>0</v>
      </c>
      <c r="J141" s="77" t="n">
        <f aca="false">IF(AND('Visitor log'!$D145&lt;&gt;"",'Visitor log'!$C145=SelectedDate,'Visitor log'!$L145&lt;&gt;""),1,0)</f>
        <v>0</v>
      </c>
      <c r="K141" s="80" t="str">
        <f aca="false">IF(AND('Visitor log'!$L145&lt;&gt;"",'Visitor log'!$M145&lt;&gt;""),'Visitor log'!$M145-'Visitor log'!$L145,"")</f>
        <v/>
      </c>
      <c r="L141" s="77" t="n">
        <f aca="true">IF(AND('Visitor log'!$D145&lt;&gt;"",ISNUMBER('Visitor log'!$C145),'Visitor log'!$C145&lt;TODAY(),'Visitor log'!$L145&lt;&gt;"",'Visitor log'!$M145=""),1,0)</f>
        <v>0</v>
      </c>
      <c r="M141" s="77" t="n">
        <f aca="true">IF(AND('Visitor log'!$D145&lt;&gt;"",ISNUMBER('Visitor log'!$C145),'Visitor log'!$C145&lt;=TODAY()-RetentionDays),1,0)</f>
        <v>0</v>
      </c>
    </row>
    <row r="142" customFormat="false" ht="15" hidden="false" customHeight="false" outlineLevel="0" collapsed="false">
      <c r="A142" s="77" t="str">
        <f aca="false">IF(OR('Visitor log'!$D146="",'Visitor log'!$D146=""),"",'Visitor log'!$D146)</f>
        <v/>
      </c>
      <c r="B142" s="77" t="str">
        <f aca="false">IF(OR('Visitor log'!$D146="",'Visitor log'!$E146=""),"",'Visitor log'!$E146)</f>
        <v/>
      </c>
      <c r="C142" s="77" t="str">
        <f aca="false">IF(OR('Visitor log'!$D146="",'Visitor log'!$I146=""),"",'Visitor log'!$I146)</f>
        <v/>
      </c>
      <c r="D142" s="78" t="str">
        <f aca="false">IF(OR('Visitor log'!$D146="",'Visitor log'!$L146=""),"",'Visitor log'!$L146)</f>
        <v/>
      </c>
      <c r="E142" s="77" t="str">
        <f aca="false">IF(OR('Visitor log'!$D146="",'Visitor log'!$K146=""),"",'Visitor log'!$K146)</f>
        <v/>
      </c>
      <c r="F142" s="77" t="str">
        <f aca="false">IF(OR('Visitor log'!$D146="",'Visitor log'!$H146=""),"",'Visitor log'!$H146)</f>
        <v/>
      </c>
      <c r="G142" s="77" t="n">
        <f aca="false">IF(AND('Visitor log'!$D146&lt;&gt;"",'Visitor log'!$C146=SelectedDate,'Visitor log'!$L146&lt;&gt;"",'Visitor log'!$M146=""),1,0)</f>
        <v>0</v>
      </c>
      <c r="H142" s="77" t="str">
        <f aca="false">IF(G142=1,SUM($G$3:G142),"")</f>
        <v/>
      </c>
      <c r="I142" s="77" t="n">
        <f aca="false">IF(AND('Visitor log'!$D146&lt;&gt;"",'Visitor log'!$C146=SelectedDate,'Visitor log'!$L146=""),1,0)</f>
        <v>0</v>
      </c>
      <c r="J142" s="77" t="n">
        <f aca="false">IF(AND('Visitor log'!$D146&lt;&gt;"",'Visitor log'!$C146=SelectedDate,'Visitor log'!$L146&lt;&gt;""),1,0)</f>
        <v>0</v>
      </c>
      <c r="K142" s="80" t="str">
        <f aca="false">IF(AND('Visitor log'!$L146&lt;&gt;"",'Visitor log'!$M146&lt;&gt;""),'Visitor log'!$M146-'Visitor log'!$L146,"")</f>
        <v/>
      </c>
      <c r="L142" s="77" t="n">
        <f aca="true">IF(AND('Visitor log'!$D146&lt;&gt;"",ISNUMBER('Visitor log'!$C146),'Visitor log'!$C146&lt;TODAY(),'Visitor log'!$L146&lt;&gt;"",'Visitor log'!$M146=""),1,0)</f>
        <v>0</v>
      </c>
      <c r="M142" s="77" t="n">
        <f aca="true">IF(AND('Visitor log'!$D146&lt;&gt;"",ISNUMBER('Visitor log'!$C146),'Visitor log'!$C146&lt;=TODAY()-RetentionDays),1,0)</f>
        <v>0</v>
      </c>
    </row>
    <row r="143" customFormat="false" ht="15" hidden="false" customHeight="false" outlineLevel="0" collapsed="false">
      <c r="A143" s="77" t="str">
        <f aca="false">IF(OR('Visitor log'!$D147="",'Visitor log'!$D147=""),"",'Visitor log'!$D147)</f>
        <v/>
      </c>
      <c r="B143" s="77" t="str">
        <f aca="false">IF(OR('Visitor log'!$D147="",'Visitor log'!$E147=""),"",'Visitor log'!$E147)</f>
        <v/>
      </c>
      <c r="C143" s="77" t="str">
        <f aca="false">IF(OR('Visitor log'!$D147="",'Visitor log'!$I147=""),"",'Visitor log'!$I147)</f>
        <v/>
      </c>
      <c r="D143" s="78" t="str">
        <f aca="false">IF(OR('Visitor log'!$D147="",'Visitor log'!$L147=""),"",'Visitor log'!$L147)</f>
        <v/>
      </c>
      <c r="E143" s="77" t="str">
        <f aca="false">IF(OR('Visitor log'!$D147="",'Visitor log'!$K147=""),"",'Visitor log'!$K147)</f>
        <v/>
      </c>
      <c r="F143" s="77" t="str">
        <f aca="false">IF(OR('Visitor log'!$D147="",'Visitor log'!$H147=""),"",'Visitor log'!$H147)</f>
        <v/>
      </c>
      <c r="G143" s="77" t="n">
        <f aca="false">IF(AND('Visitor log'!$D147&lt;&gt;"",'Visitor log'!$C147=SelectedDate,'Visitor log'!$L147&lt;&gt;"",'Visitor log'!$M147=""),1,0)</f>
        <v>0</v>
      </c>
      <c r="H143" s="77" t="str">
        <f aca="false">IF(G143=1,SUM($G$3:G143),"")</f>
        <v/>
      </c>
      <c r="I143" s="77" t="n">
        <f aca="false">IF(AND('Visitor log'!$D147&lt;&gt;"",'Visitor log'!$C147=SelectedDate,'Visitor log'!$L147=""),1,0)</f>
        <v>0</v>
      </c>
      <c r="J143" s="77" t="n">
        <f aca="false">IF(AND('Visitor log'!$D147&lt;&gt;"",'Visitor log'!$C147=SelectedDate,'Visitor log'!$L147&lt;&gt;""),1,0)</f>
        <v>0</v>
      </c>
      <c r="K143" s="80" t="str">
        <f aca="false">IF(AND('Visitor log'!$L147&lt;&gt;"",'Visitor log'!$M147&lt;&gt;""),'Visitor log'!$M147-'Visitor log'!$L147,"")</f>
        <v/>
      </c>
      <c r="L143" s="77" t="n">
        <f aca="true">IF(AND('Visitor log'!$D147&lt;&gt;"",ISNUMBER('Visitor log'!$C147),'Visitor log'!$C147&lt;TODAY(),'Visitor log'!$L147&lt;&gt;"",'Visitor log'!$M147=""),1,0)</f>
        <v>0</v>
      </c>
      <c r="M143" s="77" t="n">
        <f aca="true">IF(AND('Visitor log'!$D147&lt;&gt;"",ISNUMBER('Visitor log'!$C147),'Visitor log'!$C147&lt;=TODAY()-RetentionDays),1,0)</f>
        <v>0</v>
      </c>
    </row>
    <row r="144" customFormat="false" ht="15" hidden="false" customHeight="false" outlineLevel="0" collapsed="false">
      <c r="A144" s="77" t="str">
        <f aca="false">IF(OR('Visitor log'!$D148="",'Visitor log'!$D148=""),"",'Visitor log'!$D148)</f>
        <v/>
      </c>
      <c r="B144" s="77" t="str">
        <f aca="false">IF(OR('Visitor log'!$D148="",'Visitor log'!$E148=""),"",'Visitor log'!$E148)</f>
        <v/>
      </c>
      <c r="C144" s="77" t="str">
        <f aca="false">IF(OR('Visitor log'!$D148="",'Visitor log'!$I148=""),"",'Visitor log'!$I148)</f>
        <v/>
      </c>
      <c r="D144" s="78" t="str">
        <f aca="false">IF(OR('Visitor log'!$D148="",'Visitor log'!$L148=""),"",'Visitor log'!$L148)</f>
        <v/>
      </c>
      <c r="E144" s="77" t="str">
        <f aca="false">IF(OR('Visitor log'!$D148="",'Visitor log'!$K148=""),"",'Visitor log'!$K148)</f>
        <v/>
      </c>
      <c r="F144" s="77" t="str">
        <f aca="false">IF(OR('Visitor log'!$D148="",'Visitor log'!$H148=""),"",'Visitor log'!$H148)</f>
        <v/>
      </c>
      <c r="G144" s="77" t="n">
        <f aca="false">IF(AND('Visitor log'!$D148&lt;&gt;"",'Visitor log'!$C148=SelectedDate,'Visitor log'!$L148&lt;&gt;"",'Visitor log'!$M148=""),1,0)</f>
        <v>0</v>
      </c>
      <c r="H144" s="77" t="str">
        <f aca="false">IF(G144=1,SUM($G$3:G144),"")</f>
        <v/>
      </c>
      <c r="I144" s="77" t="n">
        <f aca="false">IF(AND('Visitor log'!$D148&lt;&gt;"",'Visitor log'!$C148=SelectedDate,'Visitor log'!$L148=""),1,0)</f>
        <v>0</v>
      </c>
      <c r="J144" s="77" t="n">
        <f aca="false">IF(AND('Visitor log'!$D148&lt;&gt;"",'Visitor log'!$C148=SelectedDate,'Visitor log'!$L148&lt;&gt;""),1,0)</f>
        <v>0</v>
      </c>
      <c r="K144" s="80" t="str">
        <f aca="false">IF(AND('Visitor log'!$L148&lt;&gt;"",'Visitor log'!$M148&lt;&gt;""),'Visitor log'!$M148-'Visitor log'!$L148,"")</f>
        <v/>
      </c>
      <c r="L144" s="77" t="n">
        <f aca="true">IF(AND('Visitor log'!$D148&lt;&gt;"",ISNUMBER('Visitor log'!$C148),'Visitor log'!$C148&lt;TODAY(),'Visitor log'!$L148&lt;&gt;"",'Visitor log'!$M148=""),1,0)</f>
        <v>0</v>
      </c>
      <c r="M144" s="77" t="n">
        <f aca="true">IF(AND('Visitor log'!$D148&lt;&gt;"",ISNUMBER('Visitor log'!$C148),'Visitor log'!$C148&lt;=TODAY()-RetentionDays),1,0)</f>
        <v>0</v>
      </c>
    </row>
    <row r="145" customFormat="false" ht="15" hidden="false" customHeight="false" outlineLevel="0" collapsed="false">
      <c r="A145" s="77" t="str">
        <f aca="false">IF(OR('Visitor log'!$D149="",'Visitor log'!$D149=""),"",'Visitor log'!$D149)</f>
        <v/>
      </c>
      <c r="B145" s="77" t="str">
        <f aca="false">IF(OR('Visitor log'!$D149="",'Visitor log'!$E149=""),"",'Visitor log'!$E149)</f>
        <v/>
      </c>
      <c r="C145" s="77" t="str">
        <f aca="false">IF(OR('Visitor log'!$D149="",'Visitor log'!$I149=""),"",'Visitor log'!$I149)</f>
        <v/>
      </c>
      <c r="D145" s="78" t="str">
        <f aca="false">IF(OR('Visitor log'!$D149="",'Visitor log'!$L149=""),"",'Visitor log'!$L149)</f>
        <v/>
      </c>
      <c r="E145" s="77" t="str">
        <f aca="false">IF(OR('Visitor log'!$D149="",'Visitor log'!$K149=""),"",'Visitor log'!$K149)</f>
        <v/>
      </c>
      <c r="F145" s="77" t="str">
        <f aca="false">IF(OR('Visitor log'!$D149="",'Visitor log'!$H149=""),"",'Visitor log'!$H149)</f>
        <v/>
      </c>
      <c r="G145" s="77" t="n">
        <f aca="false">IF(AND('Visitor log'!$D149&lt;&gt;"",'Visitor log'!$C149=SelectedDate,'Visitor log'!$L149&lt;&gt;"",'Visitor log'!$M149=""),1,0)</f>
        <v>0</v>
      </c>
      <c r="H145" s="77" t="str">
        <f aca="false">IF(G145=1,SUM($G$3:G145),"")</f>
        <v/>
      </c>
      <c r="I145" s="77" t="n">
        <f aca="false">IF(AND('Visitor log'!$D149&lt;&gt;"",'Visitor log'!$C149=SelectedDate,'Visitor log'!$L149=""),1,0)</f>
        <v>0</v>
      </c>
      <c r="J145" s="77" t="n">
        <f aca="false">IF(AND('Visitor log'!$D149&lt;&gt;"",'Visitor log'!$C149=SelectedDate,'Visitor log'!$L149&lt;&gt;""),1,0)</f>
        <v>0</v>
      </c>
      <c r="K145" s="80" t="str">
        <f aca="false">IF(AND('Visitor log'!$L149&lt;&gt;"",'Visitor log'!$M149&lt;&gt;""),'Visitor log'!$M149-'Visitor log'!$L149,"")</f>
        <v/>
      </c>
      <c r="L145" s="77" t="n">
        <f aca="true">IF(AND('Visitor log'!$D149&lt;&gt;"",ISNUMBER('Visitor log'!$C149),'Visitor log'!$C149&lt;TODAY(),'Visitor log'!$L149&lt;&gt;"",'Visitor log'!$M149=""),1,0)</f>
        <v>0</v>
      </c>
      <c r="M145" s="77" t="n">
        <f aca="true">IF(AND('Visitor log'!$D149&lt;&gt;"",ISNUMBER('Visitor log'!$C149),'Visitor log'!$C149&lt;=TODAY()-RetentionDays),1,0)</f>
        <v>0</v>
      </c>
    </row>
    <row r="146" customFormat="false" ht="15" hidden="false" customHeight="false" outlineLevel="0" collapsed="false">
      <c r="A146" s="77" t="str">
        <f aca="false">IF(OR('Visitor log'!$D150="",'Visitor log'!$D150=""),"",'Visitor log'!$D150)</f>
        <v/>
      </c>
      <c r="B146" s="77" t="str">
        <f aca="false">IF(OR('Visitor log'!$D150="",'Visitor log'!$E150=""),"",'Visitor log'!$E150)</f>
        <v/>
      </c>
      <c r="C146" s="77" t="str">
        <f aca="false">IF(OR('Visitor log'!$D150="",'Visitor log'!$I150=""),"",'Visitor log'!$I150)</f>
        <v/>
      </c>
      <c r="D146" s="78" t="str">
        <f aca="false">IF(OR('Visitor log'!$D150="",'Visitor log'!$L150=""),"",'Visitor log'!$L150)</f>
        <v/>
      </c>
      <c r="E146" s="77" t="str">
        <f aca="false">IF(OR('Visitor log'!$D150="",'Visitor log'!$K150=""),"",'Visitor log'!$K150)</f>
        <v/>
      </c>
      <c r="F146" s="77" t="str">
        <f aca="false">IF(OR('Visitor log'!$D150="",'Visitor log'!$H150=""),"",'Visitor log'!$H150)</f>
        <v/>
      </c>
      <c r="G146" s="77" t="n">
        <f aca="false">IF(AND('Visitor log'!$D150&lt;&gt;"",'Visitor log'!$C150=SelectedDate,'Visitor log'!$L150&lt;&gt;"",'Visitor log'!$M150=""),1,0)</f>
        <v>0</v>
      </c>
      <c r="H146" s="77" t="str">
        <f aca="false">IF(G146=1,SUM($G$3:G146),"")</f>
        <v/>
      </c>
      <c r="I146" s="77" t="n">
        <f aca="false">IF(AND('Visitor log'!$D150&lt;&gt;"",'Visitor log'!$C150=SelectedDate,'Visitor log'!$L150=""),1,0)</f>
        <v>0</v>
      </c>
      <c r="J146" s="77" t="n">
        <f aca="false">IF(AND('Visitor log'!$D150&lt;&gt;"",'Visitor log'!$C150=SelectedDate,'Visitor log'!$L150&lt;&gt;""),1,0)</f>
        <v>0</v>
      </c>
      <c r="K146" s="80" t="str">
        <f aca="false">IF(AND('Visitor log'!$L150&lt;&gt;"",'Visitor log'!$M150&lt;&gt;""),'Visitor log'!$M150-'Visitor log'!$L150,"")</f>
        <v/>
      </c>
      <c r="L146" s="77" t="n">
        <f aca="true">IF(AND('Visitor log'!$D150&lt;&gt;"",ISNUMBER('Visitor log'!$C150),'Visitor log'!$C150&lt;TODAY(),'Visitor log'!$L150&lt;&gt;"",'Visitor log'!$M150=""),1,0)</f>
        <v>0</v>
      </c>
      <c r="M146" s="77" t="n">
        <f aca="true">IF(AND('Visitor log'!$D150&lt;&gt;"",ISNUMBER('Visitor log'!$C150),'Visitor log'!$C150&lt;=TODAY()-RetentionDays),1,0)</f>
        <v>0</v>
      </c>
    </row>
    <row r="147" customFormat="false" ht="15" hidden="false" customHeight="false" outlineLevel="0" collapsed="false">
      <c r="A147" s="77" t="str">
        <f aca="false">IF(OR('Visitor log'!$D151="",'Visitor log'!$D151=""),"",'Visitor log'!$D151)</f>
        <v/>
      </c>
      <c r="B147" s="77" t="str">
        <f aca="false">IF(OR('Visitor log'!$D151="",'Visitor log'!$E151=""),"",'Visitor log'!$E151)</f>
        <v/>
      </c>
      <c r="C147" s="77" t="str">
        <f aca="false">IF(OR('Visitor log'!$D151="",'Visitor log'!$I151=""),"",'Visitor log'!$I151)</f>
        <v/>
      </c>
      <c r="D147" s="78" t="str">
        <f aca="false">IF(OR('Visitor log'!$D151="",'Visitor log'!$L151=""),"",'Visitor log'!$L151)</f>
        <v/>
      </c>
      <c r="E147" s="77" t="str">
        <f aca="false">IF(OR('Visitor log'!$D151="",'Visitor log'!$K151=""),"",'Visitor log'!$K151)</f>
        <v/>
      </c>
      <c r="F147" s="77" t="str">
        <f aca="false">IF(OR('Visitor log'!$D151="",'Visitor log'!$H151=""),"",'Visitor log'!$H151)</f>
        <v/>
      </c>
      <c r="G147" s="77" t="n">
        <f aca="false">IF(AND('Visitor log'!$D151&lt;&gt;"",'Visitor log'!$C151=SelectedDate,'Visitor log'!$L151&lt;&gt;"",'Visitor log'!$M151=""),1,0)</f>
        <v>0</v>
      </c>
      <c r="H147" s="77" t="str">
        <f aca="false">IF(G147=1,SUM($G$3:G147),"")</f>
        <v/>
      </c>
      <c r="I147" s="77" t="n">
        <f aca="false">IF(AND('Visitor log'!$D151&lt;&gt;"",'Visitor log'!$C151=SelectedDate,'Visitor log'!$L151=""),1,0)</f>
        <v>0</v>
      </c>
      <c r="J147" s="77" t="n">
        <f aca="false">IF(AND('Visitor log'!$D151&lt;&gt;"",'Visitor log'!$C151=SelectedDate,'Visitor log'!$L151&lt;&gt;""),1,0)</f>
        <v>0</v>
      </c>
      <c r="K147" s="80" t="str">
        <f aca="false">IF(AND('Visitor log'!$L151&lt;&gt;"",'Visitor log'!$M151&lt;&gt;""),'Visitor log'!$M151-'Visitor log'!$L151,"")</f>
        <v/>
      </c>
      <c r="L147" s="77" t="n">
        <f aca="true">IF(AND('Visitor log'!$D151&lt;&gt;"",ISNUMBER('Visitor log'!$C151),'Visitor log'!$C151&lt;TODAY(),'Visitor log'!$L151&lt;&gt;"",'Visitor log'!$M151=""),1,0)</f>
        <v>0</v>
      </c>
      <c r="M147" s="77" t="n">
        <f aca="true">IF(AND('Visitor log'!$D151&lt;&gt;"",ISNUMBER('Visitor log'!$C151),'Visitor log'!$C151&lt;=TODAY()-RetentionDays),1,0)</f>
        <v>0</v>
      </c>
    </row>
    <row r="148" customFormat="false" ht="15" hidden="false" customHeight="false" outlineLevel="0" collapsed="false">
      <c r="A148" s="77" t="str">
        <f aca="false">IF(OR('Visitor log'!$D152="",'Visitor log'!$D152=""),"",'Visitor log'!$D152)</f>
        <v/>
      </c>
      <c r="B148" s="77" t="str">
        <f aca="false">IF(OR('Visitor log'!$D152="",'Visitor log'!$E152=""),"",'Visitor log'!$E152)</f>
        <v/>
      </c>
      <c r="C148" s="77" t="str">
        <f aca="false">IF(OR('Visitor log'!$D152="",'Visitor log'!$I152=""),"",'Visitor log'!$I152)</f>
        <v/>
      </c>
      <c r="D148" s="78" t="str">
        <f aca="false">IF(OR('Visitor log'!$D152="",'Visitor log'!$L152=""),"",'Visitor log'!$L152)</f>
        <v/>
      </c>
      <c r="E148" s="77" t="str">
        <f aca="false">IF(OR('Visitor log'!$D152="",'Visitor log'!$K152=""),"",'Visitor log'!$K152)</f>
        <v/>
      </c>
      <c r="F148" s="77" t="str">
        <f aca="false">IF(OR('Visitor log'!$D152="",'Visitor log'!$H152=""),"",'Visitor log'!$H152)</f>
        <v/>
      </c>
      <c r="G148" s="77" t="n">
        <f aca="false">IF(AND('Visitor log'!$D152&lt;&gt;"",'Visitor log'!$C152=SelectedDate,'Visitor log'!$L152&lt;&gt;"",'Visitor log'!$M152=""),1,0)</f>
        <v>0</v>
      </c>
      <c r="H148" s="77" t="str">
        <f aca="false">IF(G148=1,SUM($G$3:G148),"")</f>
        <v/>
      </c>
      <c r="I148" s="77" t="n">
        <f aca="false">IF(AND('Visitor log'!$D152&lt;&gt;"",'Visitor log'!$C152=SelectedDate,'Visitor log'!$L152=""),1,0)</f>
        <v>0</v>
      </c>
      <c r="J148" s="77" t="n">
        <f aca="false">IF(AND('Visitor log'!$D152&lt;&gt;"",'Visitor log'!$C152=SelectedDate,'Visitor log'!$L152&lt;&gt;""),1,0)</f>
        <v>0</v>
      </c>
      <c r="K148" s="80" t="str">
        <f aca="false">IF(AND('Visitor log'!$L152&lt;&gt;"",'Visitor log'!$M152&lt;&gt;""),'Visitor log'!$M152-'Visitor log'!$L152,"")</f>
        <v/>
      </c>
      <c r="L148" s="77" t="n">
        <f aca="true">IF(AND('Visitor log'!$D152&lt;&gt;"",ISNUMBER('Visitor log'!$C152),'Visitor log'!$C152&lt;TODAY(),'Visitor log'!$L152&lt;&gt;"",'Visitor log'!$M152=""),1,0)</f>
        <v>0</v>
      </c>
      <c r="M148" s="77" t="n">
        <f aca="true">IF(AND('Visitor log'!$D152&lt;&gt;"",ISNUMBER('Visitor log'!$C152),'Visitor log'!$C152&lt;=TODAY()-RetentionDays),1,0)</f>
        <v>0</v>
      </c>
    </row>
    <row r="149" customFormat="false" ht="15" hidden="false" customHeight="false" outlineLevel="0" collapsed="false">
      <c r="A149" s="77" t="str">
        <f aca="false">IF(OR('Visitor log'!$D153="",'Visitor log'!$D153=""),"",'Visitor log'!$D153)</f>
        <v/>
      </c>
      <c r="B149" s="77" t="str">
        <f aca="false">IF(OR('Visitor log'!$D153="",'Visitor log'!$E153=""),"",'Visitor log'!$E153)</f>
        <v/>
      </c>
      <c r="C149" s="77" t="str">
        <f aca="false">IF(OR('Visitor log'!$D153="",'Visitor log'!$I153=""),"",'Visitor log'!$I153)</f>
        <v/>
      </c>
      <c r="D149" s="78" t="str">
        <f aca="false">IF(OR('Visitor log'!$D153="",'Visitor log'!$L153=""),"",'Visitor log'!$L153)</f>
        <v/>
      </c>
      <c r="E149" s="77" t="str">
        <f aca="false">IF(OR('Visitor log'!$D153="",'Visitor log'!$K153=""),"",'Visitor log'!$K153)</f>
        <v/>
      </c>
      <c r="F149" s="77" t="str">
        <f aca="false">IF(OR('Visitor log'!$D153="",'Visitor log'!$H153=""),"",'Visitor log'!$H153)</f>
        <v/>
      </c>
      <c r="G149" s="77" t="n">
        <f aca="false">IF(AND('Visitor log'!$D153&lt;&gt;"",'Visitor log'!$C153=SelectedDate,'Visitor log'!$L153&lt;&gt;"",'Visitor log'!$M153=""),1,0)</f>
        <v>0</v>
      </c>
      <c r="H149" s="77" t="str">
        <f aca="false">IF(G149=1,SUM($G$3:G149),"")</f>
        <v/>
      </c>
      <c r="I149" s="77" t="n">
        <f aca="false">IF(AND('Visitor log'!$D153&lt;&gt;"",'Visitor log'!$C153=SelectedDate,'Visitor log'!$L153=""),1,0)</f>
        <v>0</v>
      </c>
      <c r="J149" s="77" t="n">
        <f aca="false">IF(AND('Visitor log'!$D153&lt;&gt;"",'Visitor log'!$C153=SelectedDate,'Visitor log'!$L153&lt;&gt;""),1,0)</f>
        <v>0</v>
      </c>
      <c r="K149" s="80" t="str">
        <f aca="false">IF(AND('Visitor log'!$L153&lt;&gt;"",'Visitor log'!$M153&lt;&gt;""),'Visitor log'!$M153-'Visitor log'!$L153,"")</f>
        <v/>
      </c>
      <c r="L149" s="77" t="n">
        <f aca="true">IF(AND('Visitor log'!$D153&lt;&gt;"",ISNUMBER('Visitor log'!$C153),'Visitor log'!$C153&lt;TODAY(),'Visitor log'!$L153&lt;&gt;"",'Visitor log'!$M153=""),1,0)</f>
        <v>0</v>
      </c>
      <c r="M149" s="77" t="n">
        <f aca="true">IF(AND('Visitor log'!$D153&lt;&gt;"",ISNUMBER('Visitor log'!$C153),'Visitor log'!$C153&lt;=TODAY()-RetentionDays),1,0)</f>
        <v>0</v>
      </c>
    </row>
    <row r="150" customFormat="false" ht="15" hidden="false" customHeight="false" outlineLevel="0" collapsed="false">
      <c r="A150" s="77" t="str">
        <f aca="false">IF(OR('Visitor log'!$D154="",'Visitor log'!$D154=""),"",'Visitor log'!$D154)</f>
        <v/>
      </c>
      <c r="B150" s="77" t="str">
        <f aca="false">IF(OR('Visitor log'!$D154="",'Visitor log'!$E154=""),"",'Visitor log'!$E154)</f>
        <v/>
      </c>
      <c r="C150" s="77" t="str">
        <f aca="false">IF(OR('Visitor log'!$D154="",'Visitor log'!$I154=""),"",'Visitor log'!$I154)</f>
        <v/>
      </c>
      <c r="D150" s="78" t="str">
        <f aca="false">IF(OR('Visitor log'!$D154="",'Visitor log'!$L154=""),"",'Visitor log'!$L154)</f>
        <v/>
      </c>
      <c r="E150" s="77" t="str">
        <f aca="false">IF(OR('Visitor log'!$D154="",'Visitor log'!$K154=""),"",'Visitor log'!$K154)</f>
        <v/>
      </c>
      <c r="F150" s="77" t="str">
        <f aca="false">IF(OR('Visitor log'!$D154="",'Visitor log'!$H154=""),"",'Visitor log'!$H154)</f>
        <v/>
      </c>
      <c r="G150" s="77" t="n">
        <f aca="false">IF(AND('Visitor log'!$D154&lt;&gt;"",'Visitor log'!$C154=SelectedDate,'Visitor log'!$L154&lt;&gt;"",'Visitor log'!$M154=""),1,0)</f>
        <v>0</v>
      </c>
      <c r="H150" s="77" t="str">
        <f aca="false">IF(G150=1,SUM($G$3:G150),"")</f>
        <v/>
      </c>
      <c r="I150" s="77" t="n">
        <f aca="false">IF(AND('Visitor log'!$D154&lt;&gt;"",'Visitor log'!$C154=SelectedDate,'Visitor log'!$L154=""),1,0)</f>
        <v>0</v>
      </c>
      <c r="J150" s="77" t="n">
        <f aca="false">IF(AND('Visitor log'!$D154&lt;&gt;"",'Visitor log'!$C154=SelectedDate,'Visitor log'!$L154&lt;&gt;""),1,0)</f>
        <v>0</v>
      </c>
      <c r="K150" s="80" t="str">
        <f aca="false">IF(AND('Visitor log'!$L154&lt;&gt;"",'Visitor log'!$M154&lt;&gt;""),'Visitor log'!$M154-'Visitor log'!$L154,"")</f>
        <v/>
      </c>
      <c r="L150" s="77" t="n">
        <f aca="true">IF(AND('Visitor log'!$D154&lt;&gt;"",ISNUMBER('Visitor log'!$C154),'Visitor log'!$C154&lt;TODAY(),'Visitor log'!$L154&lt;&gt;"",'Visitor log'!$M154=""),1,0)</f>
        <v>0</v>
      </c>
      <c r="M150" s="77" t="n">
        <f aca="true">IF(AND('Visitor log'!$D154&lt;&gt;"",ISNUMBER('Visitor log'!$C154),'Visitor log'!$C154&lt;=TODAY()-RetentionDays),1,0)</f>
        <v>0</v>
      </c>
    </row>
    <row r="151" customFormat="false" ht="15" hidden="false" customHeight="false" outlineLevel="0" collapsed="false">
      <c r="A151" s="77" t="str">
        <f aca="false">IF(OR('Visitor log'!$D155="",'Visitor log'!$D155=""),"",'Visitor log'!$D155)</f>
        <v/>
      </c>
      <c r="B151" s="77" t="str">
        <f aca="false">IF(OR('Visitor log'!$D155="",'Visitor log'!$E155=""),"",'Visitor log'!$E155)</f>
        <v/>
      </c>
      <c r="C151" s="77" t="str">
        <f aca="false">IF(OR('Visitor log'!$D155="",'Visitor log'!$I155=""),"",'Visitor log'!$I155)</f>
        <v/>
      </c>
      <c r="D151" s="78" t="str">
        <f aca="false">IF(OR('Visitor log'!$D155="",'Visitor log'!$L155=""),"",'Visitor log'!$L155)</f>
        <v/>
      </c>
      <c r="E151" s="77" t="str">
        <f aca="false">IF(OR('Visitor log'!$D155="",'Visitor log'!$K155=""),"",'Visitor log'!$K155)</f>
        <v/>
      </c>
      <c r="F151" s="77" t="str">
        <f aca="false">IF(OR('Visitor log'!$D155="",'Visitor log'!$H155=""),"",'Visitor log'!$H155)</f>
        <v/>
      </c>
      <c r="G151" s="77" t="n">
        <f aca="false">IF(AND('Visitor log'!$D155&lt;&gt;"",'Visitor log'!$C155=SelectedDate,'Visitor log'!$L155&lt;&gt;"",'Visitor log'!$M155=""),1,0)</f>
        <v>0</v>
      </c>
      <c r="H151" s="77" t="str">
        <f aca="false">IF(G151=1,SUM($G$3:G151),"")</f>
        <v/>
      </c>
      <c r="I151" s="77" t="n">
        <f aca="false">IF(AND('Visitor log'!$D155&lt;&gt;"",'Visitor log'!$C155=SelectedDate,'Visitor log'!$L155=""),1,0)</f>
        <v>0</v>
      </c>
      <c r="J151" s="77" t="n">
        <f aca="false">IF(AND('Visitor log'!$D155&lt;&gt;"",'Visitor log'!$C155=SelectedDate,'Visitor log'!$L155&lt;&gt;""),1,0)</f>
        <v>0</v>
      </c>
      <c r="K151" s="80" t="str">
        <f aca="false">IF(AND('Visitor log'!$L155&lt;&gt;"",'Visitor log'!$M155&lt;&gt;""),'Visitor log'!$M155-'Visitor log'!$L155,"")</f>
        <v/>
      </c>
      <c r="L151" s="77" t="n">
        <f aca="true">IF(AND('Visitor log'!$D155&lt;&gt;"",ISNUMBER('Visitor log'!$C155),'Visitor log'!$C155&lt;TODAY(),'Visitor log'!$L155&lt;&gt;"",'Visitor log'!$M155=""),1,0)</f>
        <v>0</v>
      </c>
      <c r="M151" s="77" t="n">
        <f aca="true">IF(AND('Visitor log'!$D155&lt;&gt;"",ISNUMBER('Visitor log'!$C155),'Visitor log'!$C155&lt;=TODAY()-RetentionDays),1,0)</f>
        <v>0</v>
      </c>
    </row>
    <row r="152" customFormat="false" ht="15" hidden="false" customHeight="false" outlineLevel="0" collapsed="false">
      <c r="A152" s="77" t="str">
        <f aca="false">IF(OR('Visitor log'!$D156="",'Visitor log'!$D156=""),"",'Visitor log'!$D156)</f>
        <v/>
      </c>
      <c r="B152" s="77" t="str">
        <f aca="false">IF(OR('Visitor log'!$D156="",'Visitor log'!$E156=""),"",'Visitor log'!$E156)</f>
        <v/>
      </c>
      <c r="C152" s="77" t="str">
        <f aca="false">IF(OR('Visitor log'!$D156="",'Visitor log'!$I156=""),"",'Visitor log'!$I156)</f>
        <v/>
      </c>
      <c r="D152" s="78" t="str">
        <f aca="false">IF(OR('Visitor log'!$D156="",'Visitor log'!$L156=""),"",'Visitor log'!$L156)</f>
        <v/>
      </c>
      <c r="E152" s="77" t="str">
        <f aca="false">IF(OR('Visitor log'!$D156="",'Visitor log'!$K156=""),"",'Visitor log'!$K156)</f>
        <v/>
      </c>
      <c r="F152" s="77" t="str">
        <f aca="false">IF(OR('Visitor log'!$D156="",'Visitor log'!$H156=""),"",'Visitor log'!$H156)</f>
        <v/>
      </c>
      <c r="G152" s="77" t="n">
        <f aca="false">IF(AND('Visitor log'!$D156&lt;&gt;"",'Visitor log'!$C156=SelectedDate,'Visitor log'!$L156&lt;&gt;"",'Visitor log'!$M156=""),1,0)</f>
        <v>0</v>
      </c>
      <c r="H152" s="77" t="str">
        <f aca="false">IF(G152=1,SUM($G$3:G152),"")</f>
        <v/>
      </c>
      <c r="I152" s="77" t="n">
        <f aca="false">IF(AND('Visitor log'!$D156&lt;&gt;"",'Visitor log'!$C156=SelectedDate,'Visitor log'!$L156=""),1,0)</f>
        <v>0</v>
      </c>
      <c r="J152" s="77" t="n">
        <f aca="false">IF(AND('Visitor log'!$D156&lt;&gt;"",'Visitor log'!$C156=SelectedDate,'Visitor log'!$L156&lt;&gt;""),1,0)</f>
        <v>0</v>
      </c>
      <c r="K152" s="80" t="str">
        <f aca="false">IF(AND('Visitor log'!$L156&lt;&gt;"",'Visitor log'!$M156&lt;&gt;""),'Visitor log'!$M156-'Visitor log'!$L156,"")</f>
        <v/>
      </c>
      <c r="L152" s="77" t="n">
        <f aca="true">IF(AND('Visitor log'!$D156&lt;&gt;"",ISNUMBER('Visitor log'!$C156),'Visitor log'!$C156&lt;TODAY(),'Visitor log'!$L156&lt;&gt;"",'Visitor log'!$M156=""),1,0)</f>
        <v>0</v>
      </c>
      <c r="M152" s="77" t="n">
        <f aca="true">IF(AND('Visitor log'!$D156&lt;&gt;"",ISNUMBER('Visitor log'!$C156),'Visitor log'!$C156&lt;=TODAY()-RetentionDays),1,0)</f>
        <v>0</v>
      </c>
    </row>
    <row r="153" customFormat="false" ht="15" hidden="false" customHeight="false" outlineLevel="0" collapsed="false">
      <c r="A153" s="77" t="str">
        <f aca="false">IF(OR('Visitor log'!$D157="",'Visitor log'!$D157=""),"",'Visitor log'!$D157)</f>
        <v/>
      </c>
      <c r="B153" s="77" t="str">
        <f aca="false">IF(OR('Visitor log'!$D157="",'Visitor log'!$E157=""),"",'Visitor log'!$E157)</f>
        <v/>
      </c>
      <c r="C153" s="77" t="str">
        <f aca="false">IF(OR('Visitor log'!$D157="",'Visitor log'!$I157=""),"",'Visitor log'!$I157)</f>
        <v/>
      </c>
      <c r="D153" s="78" t="str">
        <f aca="false">IF(OR('Visitor log'!$D157="",'Visitor log'!$L157=""),"",'Visitor log'!$L157)</f>
        <v/>
      </c>
      <c r="E153" s="77" t="str">
        <f aca="false">IF(OR('Visitor log'!$D157="",'Visitor log'!$K157=""),"",'Visitor log'!$K157)</f>
        <v/>
      </c>
      <c r="F153" s="77" t="str">
        <f aca="false">IF(OR('Visitor log'!$D157="",'Visitor log'!$H157=""),"",'Visitor log'!$H157)</f>
        <v/>
      </c>
      <c r="G153" s="77" t="n">
        <f aca="false">IF(AND('Visitor log'!$D157&lt;&gt;"",'Visitor log'!$C157=SelectedDate,'Visitor log'!$L157&lt;&gt;"",'Visitor log'!$M157=""),1,0)</f>
        <v>0</v>
      </c>
      <c r="H153" s="77" t="str">
        <f aca="false">IF(G153=1,SUM($G$3:G153),"")</f>
        <v/>
      </c>
      <c r="I153" s="77" t="n">
        <f aca="false">IF(AND('Visitor log'!$D157&lt;&gt;"",'Visitor log'!$C157=SelectedDate,'Visitor log'!$L157=""),1,0)</f>
        <v>0</v>
      </c>
      <c r="J153" s="77" t="n">
        <f aca="false">IF(AND('Visitor log'!$D157&lt;&gt;"",'Visitor log'!$C157=SelectedDate,'Visitor log'!$L157&lt;&gt;""),1,0)</f>
        <v>0</v>
      </c>
      <c r="K153" s="80" t="str">
        <f aca="false">IF(AND('Visitor log'!$L157&lt;&gt;"",'Visitor log'!$M157&lt;&gt;""),'Visitor log'!$M157-'Visitor log'!$L157,"")</f>
        <v/>
      </c>
      <c r="L153" s="77" t="n">
        <f aca="true">IF(AND('Visitor log'!$D157&lt;&gt;"",ISNUMBER('Visitor log'!$C157),'Visitor log'!$C157&lt;TODAY(),'Visitor log'!$L157&lt;&gt;"",'Visitor log'!$M157=""),1,0)</f>
        <v>0</v>
      </c>
      <c r="M153" s="77" t="n">
        <f aca="true">IF(AND('Visitor log'!$D157&lt;&gt;"",ISNUMBER('Visitor log'!$C157),'Visitor log'!$C157&lt;=TODAY()-RetentionDays),1,0)</f>
        <v>0</v>
      </c>
    </row>
    <row r="154" customFormat="false" ht="15" hidden="false" customHeight="false" outlineLevel="0" collapsed="false">
      <c r="A154" s="77" t="str">
        <f aca="false">IF(OR('Visitor log'!$D158="",'Visitor log'!$D158=""),"",'Visitor log'!$D158)</f>
        <v/>
      </c>
      <c r="B154" s="77" t="str">
        <f aca="false">IF(OR('Visitor log'!$D158="",'Visitor log'!$E158=""),"",'Visitor log'!$E158)</f>
        <v/>
      </c>
      <c r="C154" s="77" t="str">
        <f aca="false">IF(OR('Visitor log'!$D158="",'Visitor log'!$I158=""),"",'Visitor log'!$I158)</f>
        <v/>
      </c>
      <c r="D154" s="78" t="str">
        <f aca="false">IF(OR('Visitor log'!$D158="",'Visitor log'!$L158=""),"",'Visitor log'!$L158)</f>
        <v/>
      </c>
      <c r="E154" s="77" t="str">
        <f aca="false">IF(OR('Visitor log'!$D158="",'Visitor log'!$K158=""),"",'Visitor log'!$K158)</f>
        <v/>
      </c>
      <c r="F154" s="77" t="str">
        <f aca="false">IF(OR('Visitor log'!$D158="",'Visitor log'!$H158=""),"",'Visitor log'!$H158)</f>
        <v/>
      </c>
      <c r="G154" s="77" t="n">
        <f aca="false">IF(AND('Visitor log'!$D158&lt;&gt;"",'Visitor log'!$C158=SelectedDate,'Visitor log'!$L158&lt;&gt;"",'Visitor log'!$M158=""),1,0)</f>
        <v>0</v>
      </c>
      <c r="H154" s="77" t="str">
        <f aca="false">IF(G154=1,SUM($G$3:G154),"")</f>
        <v/>
      </c>
      <c r="I154" s="77" t="n">
        <f aca="false">IF(AND('Visitor log'!$D158&lt;&gt;"",'Visitor log'!$C158=SelectedDate,'Visitor log'!$L158=""),1,0)</f>
        <v>0</v>
      </c>
      <c r="J154" s="77" t="n">
        <f aca="false">IF(AND('Visitor log'!$D158&lt;&gt;"",'Visitor log'!$C158=SelectedDate,'Visitor log'!$L158&lt;&gt;""),1,0)</f>
        <v>0</v>
      </c>
      <c r="K154" s="80" t="str">
        <f aca="false">IF(AND('Visitor log'!$L158&lt;&gt;"",'Visitor log'!$M158&lt;&gt;""),'Visitor log'!$M158-'Visitor log'!$L158,"")</f>
        <v/>
      </c>
      <c r="L154" s="77" t="n">
        <f aca="true">IF(AND('Visitor log'!$D158&lt;&gt;"",ISNUMBER('Visitor log'!$C158),'Visitor log'!$C158&lt;TODAY(),'Visitor log'!$L158&lt;&gt;"",'Visitor log'!$M158=""),1,0)</f>
        <v>0</v>
      </c>
      <c r="M154" s="77" t="n">
        <f aca="true">IF(AND('Visitor log'!$D158&lt;&gt;"",ISNUMBER('Visitor log'!$C158),'Visitor log'!$C158&lt;=TODAY()-RetentionDays),1,0)</f>
        <v>0</v>
      </c>
    </row>
    <row r="155" customFormat="false" ht="15" hidden="false" customHeight="false" outlineLevel="0" collapsed="false">
      <c r="A155" s="77" t="str">
        <f aca="false">IF(OR('Visitor log'!$D159="",'Visitor log'!$D159=""),"",'Visitor log'!$D159)</f>
        <v/>
      </c>
      <c r="B155" s="77" t="str">
        <f aca="false">IF(OR('Visitor log'!$D159="",'Visitor log'!$E159=""),"",'Visitor log'!$E159)</f>
        <v/>
      </c>
      <c r="C155" s="77" t="str">
        <f aca="false">IF(OR('Visitor log'!$D159="",'Visitor log'!$I159=""),"",'Visitor log'!$I159)</f>
        <v/>
      </c>
      <c r="D155" s="78" t="str">
        <f aca="false">IF(OR('Visitor log'!$D159="",'Visitor log'!$L159=""),"",'Visitor log'!$L159)</f>
        <v/>
      </c>
      <c r="E155" s="77" t="str">
        <f aca="false">IF(OR('Visitor log'!$D159="",'Visitor log'!$K159=""),"",'Visitor log'!$K159)</f>
        <v/>
      </c>
      <c r="F155" s="77" t="str">
        <f aca="false">IF(OR('Visitor log'!$D159="",'Visitor log'!$H159=""),"",'Visitor log'!$H159)</f>
        <v/>
      </c>
      <c r="G155" s="77" t="n">
        <f aca="false">IF(AND('Visitor log'!$D159&lt;&gt;"",'Visitor log'!$C159=SelectedDate,'Visitor log'!$L159&lt;&gt;"",'Visitor log'!$M159=""),1,0)</f>
        <v>0</v>
      </c>
      <c r="H155" s="77" t="str">
        <f aca="false">IF(G155=1,SUM($G$3:G155),"")</f>
        <v/>
      </c>
      <c r="I155" s="77" t="n">
        <f aca="false">IF(AND('Visitor log'!$D159&lt;&gt;"",'Visitor log'!$C159=SelectedDate,'Visitor log'!$L159=""),1,0)</f>
        <v>0</v>
      </c>
      <c r="J155" s="77" t="n">
        <f aca="false">IF(AND('Visitor log'!$D159&lt;&gt;"",'Visitor log'!$C159=SelectedDate,'Visitor log'!$L159&lt;&gt;""),1,0)</f>
        <v>0</v>
      </c>
      <c r="K155" s="80" t="str">
        <f aca="false">IF(AND('Visitor log'!$L159&lt;&gt;"",'Visitor log'!$M159&lt;&gt;""),'Visitor log'!$M159-'Visitor log'!$L159,"")</f>
        <v/>
      </c>
      <c r="L155" s="77" t="n">
        <f aca="true">IF(AND('Visitor log'!$D159&lt;&gt;"",ISNUMBER('Visitor log'!$C159),'Visitor log'!$C159&lt;TODAY(),'Visitor log'!$L159&lt;&gt;"",'Visitor log'!$M159=""),1,0)</f>
        <v>0</v>
      </c>
      <c r="M155" s="77" t="n">
        <f aca="true">IF(AND('Visitor log'!$D159&lt;&gt;"",ISNUMBER('Visitor log'!$C159),'Visitor log'!$C159&lt;=TODAY()-RetentionDays),1,0)</f>
        <v>0</v>
      </c>
    </row>
    <row r="156" customFormat="false" ht="15" hidden="false" customHeight="false" outlineLevel="0" collapsed="false">
      <c r="A156" s="77" t="str">
        <f aca="false">IF(OR('Visitor log'!$D160="",'Visitor log'!$D160=""),"",'Visitor log'!$D160)</f>
        <v/>
      </c>
      <c r="B156" s="77" t="str">
        <f aca="false">IF(OR('Visitor log'!$D160="",'Visitor log'!$E160=""),"",'Visitor log'!$E160)</f>
        <v/>
      </c>
      <c r="C156" s="77" t="str">
        <f aca="false">IF(OR('Visitor log'!$D160="",'Visitor log'!$I160=""),"",'Visitor log'!$I160)</f>
        <v/>
      </c>
      <c r="D156" s="78" t="str">
        <f aca="false">IF(OR('Visitor log'!$D160="",'Visitor log'!$L160=""),"",'Visitor log'!$L160)</f>
        <v/>
      </c>
      <c r="E156" s="77" t="str">
        <f aca="false">IF(OR('Visitor log'!$D160="",'Visitor log'!$K160=""),"",'Visitor log'!$K160)</f>
        <v/>
      </c>
      <c r="F156" s="77" t="str">
        <f aca="false">IF(OR('Visitor log'!$D160="",'Visitor log'!$H160=""),"",'Visitor log'!$H160)</f>
        <v/>
      </c>
      <c r="G156" s="77" t="n">
        <f aca="false">IF(AND('Visitor log'!$D160&lt;&gt;"",'Visitor log'!$C160=SelectedDate,'Visitor log'!$L160&lt;&gt;"",'Visitor log'!$M160=""),1,0)</f>
        <v>0</v>
      </c>
      <c r="H156" s="77" t="str">
        <f aca="false">IF(G156=1,SUM($G$3:G156),"")</f>
        <v/>
      </c>
      <c r="I156" s="77" t="n">
        <f aca="false">IF(AND('Visitor log'!$D160&lt;&gt;"",'Visitor log'!$C160=SelectedDate,'Visitor log'!$L160=""),1,0)</f>
        <v>0</v>
      </c>
      <c r="J156" s="77" t="n">
        <f aca="false">IF(AND('Visitor log'!$D160&lt;&gt;"",'Visitor log'!$C160=SelectedDate,'Visitor log'!$L160&lt;&gt;""),1,0)</f>
        <v>0</v>
      </c>
      <c r="K156" s="80" t="str">
        <f aca="false">IF(AND('Visitor log'!$L160&lt;&gt;"",'Visitor log'!$M160&lt;&gt;""),'Visitor log'!$M160-'Visitor log'!$L160,"")</f>
        <v/>
      </c>
      <c r="L156" s="77" t="n">
        <f aca="true">IF(AND('Visitor log'!$D160&lt;&gt;"",ISNUMBER('Visitor log'!$C160),'Visitor log'!$C160&lt;TODAY(),'Visitor log'!$L160&lt;&gt;"",'Visitor log'!$M160=""),1,0)</f>
        <v>0</v>
      </c>
      <c r="M156" s="77" t="n">
        <f aca="true">IF(AND('Visitor log'!$D160&lt;&gt;"",ISNUMBER('Visitor log'!$C160),'Visitor log'!$C160&lt;=TODAY()-RetentionDays),1,0)</f>
        <v>0</v>
      </c>
    </row>
    <row r="157" customFormat="false" ht="15" hidden="false" customHeight="false" outlineLevel="0" collapsed="false">
      <c r="A157" s="77" t="str">
        <f aca="false">IF(OR('Visitor log'!$D161="",'Visitor log'!$D161=""),"",'Visitor log'!$D161)</f>
        <v/>
      </c>
      <c r="B157" s="77" t="str">
        <f aca="false">IF(OR('Visitor log'!$D161="",'Visitor log'!$E161=""),"",'Visitor log'!$E161)</f>
        <v/>
      </c>
      <c r="C157" s="77" t="str">
        <f aca="false">IF(OR('Visitor log'!$D161="",'Visitor log'!$I161=""),"",'Visitor log'!$I161)</f>
        <v/>
      </c>
      <c r="D157" s="78" t="str">
        <f aca="false">IF(OR('Visitor log'!$D161="",'Visitor log'!$L161=""),"",'Visitor log'!$L161)</f>
        <v/>
      </c>
      <c r="E157" s="77" t="str">
        <f aca="false">IF(OR('Visitor log'!$D161="",'Visitor log'!$K161=""),"",'Visitor log'!$K161)</f>
        <v/>
      </c>
      <c r="F157" s="77" t="str">
        <f aca="false">IF(OR('Visitor log'!$D161="",'Visitor log'!$H161=""),"",'Visitor log'!$H161)</f>
        <v/>
      </c>
      <c r="G157" s="77" t="n">
        <f aca="false">IF(AND('Visitor log'!$D161&lt;&gt;"",'Visitor log'!$C161=SelectedDate,'Visitor log'!$L161&lt;&gt;"",'Visitor log'!$M161=""),1,0)</f>
        <v>0</v>
      </c>
      <c r="H157" s="77" t="str">
        <f aca="false">IF(G157=1,SUM($G$3:G157),"")</f>
        <v/>
      </c>
      <c r="I157" s="77" t="n">
        <f aca="false">IF(AND('Visitor log'!$D161&lt;&gt;"",'Visitor log'!$C161=SelectedDate,'Visitor log'!$L161=""),1,0)</f>
        <v>0</v>
      </c>
      <c r="J157" s="77" t="n">
        <f aca="false">IF(AND('Visitor log'!$D161&lt;&gt;"",'Visitor log'!$C161=SelectedDate,'Visitor log'!$L161&lt;&gt;""),1,0)</f>
        <v>0</v>
      </c>
      <c r="K157" s="80" t="str">
        <f aca="false">IF(AND('Visitor log'!$L161&lt;&gt;"",'Visitor log'!$M161&lt;&gt;""),'Visitor log'!$M161-'Visitor log'!$L161,"")</f>
        <v/>
      </c>
      <c r="L157" s="77" t="n">
        <f aca="true">IF(AND('Visitor log'!$D161&lt;&gt;"",ISNUMBER('Visitor log'!$C161),'Visitor log'!$C161&lt;TODAY(),'Visitor log'!$L161&lt;&gt;"",'Visitor log'!$M161=""),1,0)</f>
        <v>0</v>
      </c>
      <c r="M157" s="77" t="n">
        <f aca="true">IF(AND('Visitor log'!$D161&lt;&gt;"",ISNUMBER('Visitor log'!$C161),'Visitor log'!$C161&lt;=TODAY()-RetentionDays),1,0)</f>
        <v>0</v>
      </c>
    </row>
    <row r="158" customFormat="false" ht="15" hidden="false" customHeight="false" outlineLevel="0" collapsed="false">
      <c r="A158" s="77" t="str">
        <f aca="false">IF(OR('Visitor log'!$D162="",'Visitor log'!$D162=""),"",'Visitor log'!$D162)</f>
        <v/>
      </c>
      <c r="B158" s="77" t="str">
        <f aca="false">IF(OR('Visitor log'!$D162="",'Visitor log'!$E162=""),"",'Visitor log'!$E162)</f>
        <v/>
      </c>
      <c r="C158" s="77" t="str">
        <f aca="false">IF(OR('Visitor log'!$D162="",'Visitor log'!$I162=""),"",'Visitor log'!$I162)</f>
        <v/>
      </c>
      <c r="D158" s="78" t="str">
        <f aca="false">IF(OR('Visitor log'!$D162="",'Visitor log'!$L162=""),"",'Visitor log'!$L162)</f>
        <v/>
      </c>
      <c r="E158" s="77" t="str">
        <f aca="false">IF(OR('Visitor log'!$D162="",'Visitor log'!$K162=""),"",'Visitor log'!$K162)</f>
        <v/>
      </c>
      <c r="F158" s="77" t="str">
        <f aca="false">IF(OR('Visitor log'!$D162="",'Visitor log'!$H162=""),"",'Visitor log'!$H162)</f>
        <v/>
      </c>
      <c r="G158" s="77" t="n">
        <f aca="false">IF(AND('Visitor log'!$D162&lt;&gt;"",'Visitor log'!$C162=SelectedDate,'Visitor log'!$L162&lt;&gt;"",'Visitor log'!$M162=""),1,0)</f>
        <v>0</v>
      </c>
      <c r="H158" s="77" t="str">
        <f aca="false">IF(G158=1,SUM($G$3:G158),"")</f>
        <v/>
      </c>
      <c r="I158" s="77" t="n">
        <f aca="false">IF(AND('Visitor log'!$D162&lt;&gt;"",'Visitor log'!$C162=SelectedDate,'Visitor log'!$L162=""),1,0)</f>
        <v>0</v>
      </c>
      <c r="J158" s="77" t="n">
        <f aca="false">IF(AND('Visitor log'!$D162&lt;&gt;"",'Visitor log'!$C162=SelectedDate,'Visitor log'!$L162&lt;&gt;""),1,0)</f>
        <v>0</v>
      </c>
      <c r="K158" s="80" t="str">
        <f aca="false">IF(AND('Visitor log'!$L162&lt;&gt;"",'Visitor log'!$M162&lt;&gt;""),'Visitor log'!$M162-'Visitor log'!$L162,"")</f>
        <v/>
      </c>
      <c r="L158" s="77" t="n">
        <f aca="true">IF(AND('Visitor log'!$D162&lt;&gt;"",ISNUMBER('Visitor log'!$C162),'Visitor log'!$C162&lt;TODAY(),'Visitor log'!$L162&lt;&gt;"",'Visitor log'!$M162=""),1,0)</f>
        <v>0</v>
      </c>
      <c r="M158" s="77" t="n">
        <f aca="true">IF(AND('Visitor log'!$D162&lt;&gt;"",ISNUMBER('Visitor log'!$C162),'Visitor log'!$C162&lt;=TODAY()-RetentionDays),1,0)</f>
        <v>0</v>
      </c>
    </row>
    <row r="159" customFormat="false" ht="15" hidden="false" customHeight="false" outlineLevel="0" collapsed="false">
      <c r="A159" s="77" t="str">
        <f aca="false">IF(OR('Visitor log'!$D163="",'Visitor log'!$D163=""),"",'Visitor log'!$D163)</f>
        <v/>
      </c>
      <c r="B159" s="77" t="str">
        <f aca="false">IF(OR('Visitor log'!$D163="",'Visitor log'!$E163=""),"",'Visitor log'!$E163)</f>
        <v/>
      </c>
      <c r="C159" s="77" t="str">
        <f aca="false">IF(OR('Visitor log'!$D163="",'Visitor log'!$I163=""),"",'Visitor log'!$I163)</f>
        <v/>
      </c>
      <c r="D159" s="78" t="str">
        <f aca="false">IF(OR('Visitor log'!$D163="",'Visitor log'!$L163=""),"",'Visitor log'!$L163)</f>
        <v/>
      </c>
      <c r="E159" s="77" t="str">
        <f aca="false">IF(OR('Visitor log'!$D163="",'Visitor log'!$K163=""),"",'Visitor log'!$K163)</f>
        <v/>
      </c>
      <c r="F159" s="77" t="str">
        <f aca="false">IF(OR('Visitor log'!$D163="",'Visitor log'!$H163=""),"",'Visitor log'!$H163)</f>
        <v/>
      </c>
      <c r="G159" s="77" t="n">
        <f aca="false">IF(AND('Visitor log'!$D163&lt;&gt;"",'Visitor log'!$C163=SelectedDate,'Visitor log'!$L163&lt;&gt;"",'Visitor log'!$M163=""),1,0)</f>
        <v>0</v>
      </c>
      <c r="H159" s="77" t="str">
        <f aca="false">IF(G159=1,SUM($G$3:G159),"")</f>
        <v/>
      </c>
      <c r="I159" s="77" t="n">
        <f aca="false">IF(AND('Visitor log'!$D163&lt;&gt;"",'Visitor log'!$C163=SelectedDate,'Visitor log'!$L163=""),1,0)</f>
        <v>0</v>
      </c>
      <c r="J159" s="77" t="n">
        <f aca="false">IF(AND('Visitor log'!$D163&lt;&gt;"",'Visitor log'!$C163=SelectedDate,'Visitor log'!$L163&lt;&gt;""),1,0)</f>
        <v>0</v>
      </c>
      <c r="K159" s="80" t="str">
        <f aca="false">IF(AND('Visitor log'!$L163&lt;&gt;"",'Visitor log'!$M163&lt;&gt;""),'Visitor log'!$M163-'Visitor log'!$L163,"")</f>
        <v/>
      </c>
      <c r="L159" s="77" t="n">
        <f aca="true">IF(AND('Visitor log'!$D163&lt;&gt;"",ISNUMBER('Visitor log'!$C163),'Visitor log'!$C163&lt;TODAY(),'Visitor log'!$L163&lt;&gt;"",'Visitor log'!$M163=""),1,0)</f>
        <v>0</v>
      </c>
      <c r="M159" s="77" t="n">
        <f aca="true">IF(AND('Visitor log'!$D163&lt;&gt;"",ISNUMBER('Visitor log'!$C163),'Visitor log'!$C163&lt;=TODAY()-RetentionDays),1,0)</f>
        <v>0</v>
      </c>
    </row>
    <row r="160" customFormat="false" ht="15" hidden="false" customHeight="false" outlineLevel="0" collapsed="false">
      <c r="A160" s="77" t="str">
        <f aca="false">IF(OR('Visitor log'!$D164="",'Visitor log'!$D164=""),"",'Visitor log'!$D164)</f>
        <v/>
      </c>
      <c r="B160" s="77" t="str">
        <f aca="false">IF(OR('Visitor log'!$D164="",'Visitor log'!$E164=""),"",'Visitor log'!$E164)</f>
        <v/>
      </c>
      <c r="C160" s="77" t="str">
        <f aca="false">IF(OR('Visitor log'!$D164="",'Visitor log'!$I164=""),"",'Visitor log'!$I164)</f>
        <v/>
      </c>
      <c r="D160" s="78" t="str">
        <f aca="false">IF(OR('Visitor log'!$D164="",'Visitor log'!$L164=""),"",'Visitor log'!$L164)</f>
        <v/>
      </c>
      <c r="E160" s="77" t="str">
        <f aca="false">IF(OR('Visitor log'!$D164="",'Visitor log'!$K164=""),"",'Visitor log'!$K164)</f>
        <v/>
      </c>
      <c r="F160" s="77" t="str">
        <f aca="false">IF(OR('Visitor log'!$D164="",'Visitor log'!$H164=""),"",'Visitor log'!$H164)</f>
        <v/>
      </c>
      <c r="G160" s="77" t="n">
        <f aca="false">IF(AND('Visitor log'!$D164&lt;&gt;"",'Visitor log'!$C164=SelectedDate,'Visitor log'!$L164&lt;&gt;"",'Visitor log'!$M164=""),1,0)</f>
        <v>0</v>
      </c>
      <c r="H160" s="77" t="str">
        <f aca="false">IF(G160=1,SUM($G$3:G160),"")</f>
        <v/>
      </c>
      <c r="I160" s="77" t="n">
        <f aca="false">IF(AND('Visitor log'!$D164&lt;&gt;"",'Visitor log'!$C164=SelectedDate,'Visitor log'!$L164=""),1,0)</f>
        <v>0</v>
      </c>
      <c r="J160" s="77" t="n">
        <f aca="false">IF(AND('Visitor log'!$D164&lt;&gt;"",'Visitor log'!$C164=SelectedDate,'Visitor log'!$L164&lt;&gt;""),1,0)</f>
        <v>0</v>
      </c>
      <c r="K160" s="80" t="str">
        <f aca="false">IF(AND('Visitor log'!$L164&lt;&gt;"",'Visitor log'!$M164&lt;&gt;""),'Visitor log'!$M164-'Visitor log'!$L164,"")</f>
        <v/>
      </c>
      <c r="L160" s="77" t="n">
        <f aca="true">IF(AND('Visitor log'!$D164&lt;&gt;"",ISNUMBER('Visitor log'!$C164),'Visitor log'!$C164&lt;TODAY(),'Visitor log'!$L164&lt;&gt;"",'Visitor log'!$M164=""),1,0)</f>
        <v>0</v>
      </c>
      <c r="M160" s="77" t="n">
        <f aca="true">IF(AND('Visitor log'!$D164&lt;&gt;"",ISNUMBER('Visitor log'!$C164),'Visitor log'!$C164&lt;=TODAY()-RetentionDays),1,0)</f>
        <v>0</v>
      </c>
    </row>
    <row r="161" customFormat="false" ht="15" hidden="false" customHeight="false" outlineLevel="0" collapsed="false">
      <c r="A161" s="77" t="str">
        <f aca="false">IF(OR('Visitor log'!$D165="",'Visitor log'!$D165=""),"",'Visitor log'!$D165)</f>
        <v/>
      </c>
      <c r="B161" s="77" t="str">
        <f aca="false">IF(OR('Visitor log'!$D165="",'Visitor log'!$E165=""),"",'Visitor log'!$E165)</f>
        <v/>
      </c>
      <c r="C161" s="77" t="str">
        <f aca="false">IF(OR('Visitor log'!$D165="",'Visitor log'!$I165=""),"",'Visitor log'!$I165)</f>
        <v/>
      </c>
      <c r="D161" s="78" t="str">
        <f aca="false">IF(OR('Visitor log'!$D165="",'Visitor log'!$L165=""),"",'Visitor log'!$L165)</f>
        <v/>
      </c>
      <c r="E161" s="77" t="str">
        <f aca="false">IF(OR('Visitor log'!$D165="",'Visitor log'!$K165=""),"",'Visitor log'!$K165)</f>
        <v/>
      </c>
      <c r="F161" s="77" t="str">
        <f aca="false">IF(OR('Visitor log'!$D165="",'Visitor log'!$H165=""),"",'Visitor log'!$H165)</f>
        <v/>
      </c>
      <c r="G161" s="77" t="n">
        <f aca="false">IF(AND('Visitor log'!$D165&lt;&gt;"",'Visitor log'!$C165=SelectedDate,'Visitor log'!$L165&lt;&gt;"",'Visitor log'!$M165=""),1,0)</f>
        <v>0</v>
      </c>
      <c r="H161" s="77" t="str">
        <f aca="false">IF(G161=1,SUM($G$3:G161),"")</f>
        <v/>
      </c>
      <c r="I161" s="77" t="n">
        <f aca="false">IF(AND('Visitor log'!$D165&lt;&gt;"",'Visitor log'!$C165=SelectedDate,'Visitor log'!$L165=""),1,0)</f>
        <v>0</v>
      </c>
      <c r="J161" s="77" t="n">
        <f aca="false">IF(AND('Visitor log'!$D165&lt;&gt;"",'Visitor log'!$C165=SelectedDate,'Visitor log'!$L165&lt;&gt;""),1,0)</f>
        <v>0</v>
      </c>
      <c r="K161" s="80" t="str">
        <f aca="false">IF(AND('Visitor log'!$L165&lt;&gt;"",'Visitor log'!$M165&lt;&gt;""),'Visitor log'!$M165-'Visitor log'!$L165,"")</f>
        <v/>
      </c>
      <c r="L161" s="77" t="n">
        <f aca="true">IF(AND('Visitor log'!$D165&lt;&gt;"",ISNUMBER('Visitor log'!$C165),'Visitor log'!$C165&lt;TODAY(),'Visitor log'!$L165&lt;&gt;"",'Visitor log'!$M165=""),1,0)</f>
        <v>0</v>
      </c>
      <c r="M161" s="77" t="n">
        <f aca="true">IF(AND('Visitor log'!$D165&lt;&gt;"",ISNUMBER('Visitor log'!$C165),'Visitor log'!$C165&lt;=TODAY()-RetentionDays),1,0)</f>
        <v>0</v>
      </c>
    </row>
    <row r="162" customFormat="false" ht="15" hidden="false" customHeight="false" outlineLevel="0" collapsed="false">
      <c r="A162" s="77" t="str">
        <f aca="false">IF(OR('Visitor log'!$D166="",'Visitor log'!$D166=""),"",'Visitor log'!$D166)</f>
        <v/>
      </c>
      <c r="B162" s="77" t="str">
        <f aca="false">IF(OR('Visitor log'!$D166="",'Visitor log'!$E166=""),"",'Visitor log'!$E166)</f>
        <v/>
      </c>
      <c r="C162" s="77" t="str">
        <f aca="false">IF(OR('Visitor log'!$D166="",'Visitor log'!$I166=""),"",'Visitor log'!$I166)</f>
        <v/>
      </c>
      <c r="D162" s="78" t="str">
        <f aca="false">IF(OR('Visitor log'!$D166="",'Visitor log'!$L166=""),"",'Visitor log'!$L166)</f>
        <v/>
      </c>
      <c r="E162" s="77" t="str">
        <f aca="false">IF(OR('Visitor log'!$D166="",'Visitor log'!$K166=""),"",'Visitor log'!$K166)</f>
        <v/>
      </c>
      <c r="F162" s="77" t="str">
        <f aca="false">IF(OR('Visitor log'!$D166="",'Visitor log'!$H166=""),"",'Visitor log'!$H166)</f>
        <v/>
      </c>
      <c r="G162" s="77" t="n">
        <f aca="false">IF(AND('Visitor log'!$D166&lt;&gt;"",'Visitor log'!$C166=SelectedDate,'Visitor log'!$L166&lt;&gt;"",'Visitor log'!$M166=""),1,0)</f>
        <v>0</v>
      </c>
      <c r="H162" s="77" t="str">
        <f aca="false">IF(G162=1,SUM($G$3:G162),"")</f>
        <v/>
      </c>
      <c r="I162" s="77" t="n">
        <f aca="false">IF(AND('Visitor log'!$D166&lt;&gt;"",'Visitor log'!$C166=SelectedDate,'Visitor log'!$L166=""),1,0)</f>
        <v>0</v>
      </c>
      <c r="J162" s="77" t="n">
        <f aca="false">IF(AND('Visitor log'!$D166&lt;&gt;"",'Visitor log'!$C166=SelectedDate,'Visitor log'!$L166&lt;&gt;""),1,0)</f>
        <v>0</v>
      </c>
      <c r="K162" s="80" t="str">
        <f aca="false">IF(AND('Visitor log'!$L166&lt;&gt;"",'Visitor log'!$M166&lt;&gt;""),'Visitor log'!$M166-'Visitor log'!$L166,"")</f>
        <v/>
      </c>
      <c r="L162" s="77" t="n">
        <f aca="true">IF(AND('Visitor log'!$D166&lt;&gt;"",ISNUMBER('Visitor log'!$C166),'Visitor log'!$C166&lt;TODAY(),'Visitor log'!$L166&lt;&gt;"",'Visitor log'!$M166=""),1,0)</f>
        <v>0</v>
      </c>
      <c r="M162" s="77" t="n">
        <f aca="true">IF(AND('Visitor log'!$D166&lt;&gt;"",ISNUMBER('Visitor log'!$C166),'Visitor log'!$C166&lt;=TODAY()-RetentionDays),1,0)</f>
        <v>0</v>
      </c>
    </row>
    <row r="163" customFormat="false" ht="15" hidden="false" customHeight="false" outlineLevel="0" collapsed="false">
      <c r="A163" s="77" t="str">
        <f aca="false">IF(OR('Visitor log'!$D167="",'Visitor log'!$D167=""),"",'Visitor log'!$D167)</f>
        <v/>
      </c>
      <c r="B163" s="77" t="str">
        <f aca="false">IF(OR('Visitor log'!$D167="",'Visitor log'!$E167=""),"",'Visitor log'!$E167)</f>
        <v/>
      </c>
      <c r="C163" s="77" t="str">
        <f aca="false">IF(OR('Visitor log'!$D167="",'Visitor log'!$I167=""),"",'Visitor log'!$I167)</f>
        <v/>
      </c>
      <c r="D163" s="78" t="str">
        <f aca="false">IF(OR('Visitor log'!$D167="",'Visitor log'!$L167=""),"",'Visitor log'!$L167)</f>
        <v/>
      </c>
      <c r="E163" s="77" t="str">
        <f aca="false">IF(OR('Visitor log'!$D167="",'Visitor log'!$K167=""),"",'Visitor log'!$K167)</f>
        <v/>
      </c>
      <c r="F163" s="77" t="str">
        <f aca="false">IF(OR('Visitor log'!$D167="",'Visitor log'!$H167=""),"",'Visitor log'!$H167)</f>
        <v/>
      </c>
      <c r="G163" s="77" t="n">
        <f aca="false">IF(AND('Visitor log'!$D167&lt;&gt;"",'Visitor log'!$C167=SelectedDate,'Visitor log'!$L167&lt;&gt;"",'Visitor log'!$M167=""),1,0)</f>
        <v>0</v>
      </c>
      <c r="H163" s="77" t="str">
        <f aca="false">IF(G163=1,SUM($G$3:G163),"")</f>
        <v/>
      </c>
      <c r="I163" s="77" t="n">
        <f aca="false">IF(AND('Visitor log'!$D167&lt;&gt;"",'Visitor log'!$C167=SelectedDate,'Visitor log'!$L167=""),1,0)</f>
        <v>0</v>
      </c>
      <c r="J163" s="77" t="n">
        <f aca="false">IF(AND('Visitor log'!$D167&lt;&gt;"",'Visitor log'!$C167=SelectedDate,'Visitor log'!$L167&lt;&gt;""),1,0)</f>
        <v>0</v>
      </c>
      <c r="K163" s="80" t="str">
        <f aca="false">IF(AND('Visitor log'!$L167&lt;&gt;"",'Visitor log'!$M167&lt;&gt;""),'Visitor log'!$M167-'Visitor log'!$L167,"")</f>
        <v/>
      </c>
      <c r="L163" s="77" t="n">
        <f aca="true">IF(AND('Visitor log'!$D167&lt;&gt;"",ISNUMBER('Visitor log'!$C167),'Visitor log'!$C167&lt;TODAY(),'Visitor log'!$L167&lt;&gt;"",'Visitor log'!$M167=""),1,0)</f>
        <v>0</v>
      </c>
      <c r="M163" s="77" t="n">
        <f aca="true">IF(AND('Visitor log'!$D167&lt;&gt;"",ISNUMBER('Visitor log'!$C167),'Visitor log'!$C167&lt;=TODAY()-RetentionDays),1,0)</f>
        <v>0</v>
      </c>
    </row>
    <row r="164" customFormat="false" ht="15" hidden="false" customHeight="false" outlineLevel="0" collapsed="false">
      <c r="A164" s="77" t="str">
        <f aca="false">IF(OR('Visitor log'!$D168="",'Visitor log'!$D168=""),"",'Visitor log'!$D168)</f>
        <v/>
      </c>
      <c r="B164" s="77" t="str">
        <f aca="false">IF(OR('Visitor log'!$D168="",'Visitor log'!$E168=""),"",'Visitor log'!$E168)</f>
        <v/>
      </c>
      <c r="C164" s="77" t="str">
        <f aca="false">IF(OR('Visitor log'!$D168="",'Visitor log'!$I168=""),"",'Visitor log'!$I168)</f>
        <v/>
      </c>
      <c r="D164" s="78" t="str">
        <f aca="false">IF(OR('Visitor log'!$D168="",'Visitor log'!$L168=""),"",'Visitor log'!$L168)</f>
        <v/>
      </c>
      <c r="E164" s="77" t="str">
        <f aca="false">IF(OR('Visitor log'!$D168="",'Visitor log'!$K168=""),"",'Visitor log'!$K168)</f>
        <v/>
      </c>
      <c r="F164" s="77" t="str">
        <f aca="false">IF(OR('Visitor log'!$D168="",'Visitor log'!$H168=""),"",'Visitor log'!$H168)</f>
        <v/>
      </c>
      <c r="G164" s="77" t="n">
        <f aca="false">IF(AND('Visitor log'!$D168&lt;&gt;"",'Visitor log'!$C168=SelectedDate,'Visitor log'!$L168&lt;&gt;"",'Visitor log'!$M168=""),1,0)</f>
        <v>0</v>
      </c>
      <c r="H164" s="77" t="str">
        <f aca="false">IF(G164=1,SUM($G$3:G164),"")</f>
        <v/>
      </c>
      <c r="I164" s="77" t="n">
        <f aca="false">IF(AND('Visitor log'!$D168&lt;&gt;"",'Visitor log'!$C168=SelectedDate,'Visitor log'!$L168=""),1,0)</f>
        <v>0</v>
      </c>
      <c r="J164" s="77" t="n">
        <f aca="false">IF(AND('Visitor log'!$D168&lt;&gt;"",'Visitor log'!$C168=SelectedDate,'Visitor log'!$L168&lt;&gt;""),1,0)</f>
        <v>0</v>
      </c>
      <c r="K164" s="80" t="str">
        <f aca="false">IF(AND('Visitor log'!$L168&lt;&gt;"",'Visitor log'!$M168&lt;&gt;""),'Visitor log'!$M168-'Visitor log'!$L168,"")</f>
        <v/>
      </c>
      <c r="L164" s="77" t="n">
        <f aca="true">IF(AND('Visitor log'!$D168&lt;&gt;"",ISNUMBER('Visitor log'!$C168),'Visitor log'!$C168&lt;TODAY(),'Visitor log'!$L168&lt;&gt;"",'Visitor log'!$M168=""),1,0)</f>
        <v>0</v>
      </c>
      <c r="M164" s="77" t="n">
        <f aca="true">IF(AND('Visitor log'!$D168&lt;&gt;"",ISNUMBER('Visitor log'!$C168),'Visitor log'!$C168&lt;=TODAY()-RetentionDays),1,0)</f>
        <v>0</v>
      </c>
    </row>
    <row r="165" customFormat="false" ht="15" hidden="false" customHeight="false" outlineLevel="0" collapsed="false">
      <c r="A165" s="77" t="str">
        <f aca="false">IF(OR('Visitor log'!$D169="",'Visitor log'!$D169=""),"",'Visitor log'!$D169)</f>
        <v/>
      </c>
      <c r="B165" s="77" t="str">
        <f aca="false">IF(OR('Visitor log'!$D169="",'Visitor log'!$E169=""),"",'Visitor log'!$E169)</f>
        <v/>
      </c>
      <c r="C165" s="77" t="str">
        <f aca="false">IF(OR('Visitor log'!$D169="",'Visitor log'!$I169=""),"",'Visitor log'!$I169)</f>
        <v/>
      </c>
      <c r="D165" s="78" t="str">
        <f aca="false">IF(OR('Visitor log'!$D169="",'Visitor log'!$L169=""),"",'Visitor log'!$L169)</f>
        <v/>
      </c>
      <c r="E165" s="77" t="str">
        <f aca="false">IF(OR('Visitor log'!$D169="",'Visitor log'!$K169=""),"",'Visitor log'!$K169)</f>
        <v/>
      </c>
      <c r="F165" s="77" t="str">
        <f aca="false">IF(OR('Visitor log'!$D169="",'Visitor log'!$H169=""),"",'Visitor log'!$H169)</f>
        <v/>
      </c>
      <c r="G165" s="77" t="n">
        <f aca="false">IF(AND('Visitor log'!$D169&lt;&gt;"",'Visitor log'!$C169=SelectedDate,'Visitor log'!$L169&lt;&gt;"",'Visitor log'!$M169=""),1,0)</f>
        <v>0</v>
      </c>
      <c r="H165" s="77" t="str">
        <f aca="false">IF(G165=1,SUM($G$3:G165),"")</f>
        <v/>
      </c>
      <c r="I165" s="77" t="n">
        <f aca="false">IF(AND('Visitor log'!$D169&lt;&gt;"",'Visitor log'!$C169=SelectedDate,'Visitor log'!$L169=""),1,0)</f>
        <v>0</v>
      </c>
      <c r="J165" s="77" t="n">
        <f aca="false">IF(AND('Visitor log'!$D169&lt;&gt;"",'Visitor log'!$C169=SelectedDate,'Visitor log'!$L169&lt;&gt;""),1,0)</f>
        <v>0</v>
      </c>
      <c r="K165" s="80" t="str">
        <f aca="false">IF(AND('Visitor log'!$L169&lt;&gt;"",'Visitor log'!$M169&lt;&gt;""),'Visitor log'!$M169-'Visitor log'!$L169,"")</f>
        <v/>
      </c>
      <c r="L165" s="77" t="n">
        <f aca="true">IF(AND('Visitor log'!$D169&lt;&gt;"",ISNUMBER('Visitor log'!$C169),'Visitor log'!$C169&lt;TODAY(),'Visitor log'!$L169&lt;&gt;"",'Visitor log'!$M169=""),1,0)</f>
        <v>0</v>
      </c>
      <c r="M165" s="77" t="n">
        <f aca="true">IF(AND('Visitor log'!$D169&lt;&gt;"",ISNUMBER('Visitor log'!$C169),'Visitor log'!$C169&lt;=TODAY()-RetentionDays),1,0)</f>
        <v>0</v>
      </c>
    </row>
    <row r="166" customFormat="false" ht="15" hidden="false" customHeight="false" outlineLevel="0" collapsed="false">
      <c r="A166" s="77" t="str">
        <f aca="false">IF(OR('Visitor log'!$D170="",'Visitor log'!$D170=""),"",'Visitor log'!$D170)</f>
        <v/>
      </c>
      <c r="B166" s="77" t="str">
        <f aca="false">IF(OR('Visitor log'!$D170="",'Visitor log'!$E170=""),"",'Visitor log'!$E170)</f>
        <v/>
      </c>
      <c r="C166" s="77" t="str">
        <f aca="false">IF(OR('Visitor log'!$D170="",'Visitor log'!$I170=""),"",'Visitor log'!$I170)</f>
        <v/>
      </c>
      <c r="D166" s="78" t="str">
        <f aca="false">IF(OR('Visitor log'!$D170="",'Visitor log'!$L170=""),"",'Visitor log'!$L170)</f>
        <v/>
      </c>
      <c r="E166" s="77" t="str">
        <f aca="false">IF(OR('Visitor log'!$D170="",'Visitor log'!$K170=""),"",'Visitor log'!$K170)</f>
        <v/>
      </c>
      <c r="F166" s="77" t="str">
        <f aca="false">IF(OR('Visitor log'!$D170="",'Visitor log'!$H170=""),"",'Visitor log'!$H170)</f>
        <v/>
      </c>
      <c r="G166" s="77" t="n">
        <f aca="false">IF(AND('Visitor log'!$D170&lt;&gt;"",'Visitor log'!$C170=SelectedDate,'Visitor log'!$L170&lt;&gt;"",'Visitor log'!$M170=""),1,0)</f>
        <v>0</v>
      </c>
      <c r="H166" s="77" t="str">
        <f aca="false">IF(G166=1,SUM($G$3:G166),"")</f>
        <v/>
      </c>
      <c r="I166" s="77" t="n">
        <f aca="false">IF(AND('Visitor log'!$D170&lt;&gt;"",'Visitor log'!$C170=SelectedDate,'Visitor log'!$L170=""),1,0)</f>
        <v>0</v>
      </c>
      <c r="J166" s="77" t="n">
        <f aca="false">IF(AND('Visitor log'!$D170&lt;&gt;"",'Visitor log'!$C170=SelectedDate,'Visitor log'!$L170&lt;&gt;""),1,0)</f>
        <v>0</v>
      </c>
      <c r="K166" s="80" t="str">
        <f aca="false">IF(AND('Visitor log'!$L170&lt;&gt;"",'Visitor log'!$M170&lt;&gt;""),'Visitor log'!$M170-'Visitor log'!$L170,"")</f>
        <v/>
      </c>
      <c r="L166" s="77" t="n">
        <f aca="true">IF(AND('Visitor log'!$D170&lt;&gt;"",ISNUMBER('Visitor log'!$C170),'Visitor log'!$C170&lt;TODAY(),'Visitor log'!$L170&lt;&gt;"",'Visitor log'!$M170=""),1,0)</f>
        <v>0</v>
      </c>
      <c r="M166" s="77" t="n">
        <f aca="true">IF(AND('Visitor log'!$D170&lt;&gt;"",ISNUMBER('Visitor log'!$C170),'Visitor log'!$C170&lt;=TODAY()-RetentionDays),1,0)</f>
        <v>0</v>
      </c>
    </row>
    <row r="167" customFormat="false" ht="15" hidden="false" customHeight="false" outlineLevel="0" collapsed="false">
      <c r="A167" s="77" t="str">
        <f aca="false">IF(OR('Visitor log'!$D171="",'Visitor log'!$D171=""),"",'Visitor log'!$D171)</f>
        <v/>
      </c>
      <c r="B167" s="77" t="str">
        <f aca="false">IF(OR('Visitor log'!$D171="",'Visitor log'!$E171=""),"",'Visitor log'!$E171)</f>
        <v/>
      </c>
      <c r="C167" s="77" t="str">
        <f aca="false">IF(OR('Visitor log'!$D171="",'Visitor log'!$I171=""),"",'Visitor log'!$I171)</f>
        <v/>
      </c>
      <c r="D167" s="78" t="str">
        <f aca="false">IF(OR('Visitor log'!$D171="",'Visitor log'!$L171=""),"",'Visitor log'!$L171)</f>
        <v/>
      </c>
      <c r="E167" s="77" t="str">
        <f aca="false">IF(OR('Visitor log'!$D171="",'Visitor log'!$K171=""),"",'Visitor log'!$K171)</f>
        <v/>
      </c>
      <c r="F167" s="77" t="str">
        <f aca="false">IF(OR('Visitor log'!$D171="",'Visitor log'!$H171=""),"",'Visitor log'!$H171)</f>
        <v/>
      </c>
      <c r="G167" s="77" t="n">
        <f aca="false">IF(AND('Visitor log'!$D171&lt;&gt;"",'Visitor log'!$C171=SelectedDate,'Visitor log'!$L171&lt;&gt;"",'Visitor log'!$M171=""),1,0)</f>
        <v>0</v>
      </c>
      <c r="H167" s="77" t="str">
        <f aca="false">IF(G167=1,SUM($G$3:G167),"")</f>
        <v/>
      </c>
      <c r="I167" s="77" t="n">
        <f aca="false">IF(AND('Visitor log'!$D171&lt;&gt;"",'Visitor log'!$C171=SelectedDate,'Visitor log'!$L171=""),1,0)</f>
        <v>0</v>
      </c>
      <c r="J167" s="77" t="n">
        <f aca="false">IF(AND('Visitor log'!$D171&lt;&gt;"",'Visitor log'!$C171=SelectedDate,'Visitor log'!$L171&lt;&gt;""),1,0)</f>
        <v>0</v>
      </c>
      <c r="K167" s="80" t="str">
        <f aca="false">IF(AND('Visitor log'!$L171&lt;&gt;"",'Visitor log'!$M171&lt;&gt;""),'Visitor log'!$M171-'Visitor log'!$L171,"")</f>
        <v/>
      </c>
      <c r="L167" s="77" t="n">
        <f aca="true">IF(AND('Visitor log'!$D171&lt;&gt;"",ISNUMBER('Visitor log'!$C171),'Visitor log'!$C171&lt;TODAY(),'Visitor log'!$L171&lt;&gt;"",'Visitor log'!$M171=""),1,0)</f>
        <v>0</v>
      </c>
      <c r="M167" s="77" t="n">
        <f aca="true">IF(AND('Visitor log'!$D171&lt;&gt;"",ISNUMBER('Visitor log'!$C171),'Visitor log'!$C171&lt;=TODAY()-RetentionDays),1,0)</f>
        <v>0</v>
      </c>
    </row>
    <row r="168" customFormat="false" ht="15" hidden="false" customHeight="false" outlineLevel="0" collapsed="false">
      <c r="A168" s="77" t="str">
        <f aca="false">IF(OR('Visitor log'!$D172="",'Visitor log'!$D172=""),"",'Visitor log'!$D172)</f>
        <v/>
      </c>
      <c r="B168" s="77" t="str">
        <f aca="false">IF(OR('Visitor log'!$D172="",'Visitor log'!$E172=""),"",'Visitor log'!$E172)</f>
        <v/>
      </c>
      <c r="C168" s="77" t="str">
        <f aca="false">IF(OR('Visitor log'!$D172="",'Visitor log'!$I172=""),"",'Visitor log'!$I172)</f>
        <v/>
      </c>
      <c r="D168" s="78" t="str">
        <f aca="false">IF(OR('Visitor log'!$D172="",'Visitor log'!$L172=""),"",'Visitor log'!$L172)</f>
        <v/>
      </c>
      <c r="E168" s="77" t="str">
        <f aca="false">IF(OR('Visitor log'!$D172="",'Visitor log'!$K172=""),"",'Visitor log'!$K172)</f>
        <v/>
      </c>
      <c r="F168" s="77" t="str">
        <f aca="false">IF(OR('Visitor log'!$D172="",'Visitor log'!$H172=""),"",'Visitor log'!$H172)</f>
        <v/>
      </c>
      <c r="G168" s="77" t="n">
        <f aca="false">IF(AND('Visitor log'!$D172&lt;&gt;"",'Visitor log'!$C172=SelectedDate,'Visitor log'!$L172&lt;&gt;"",'Visitor log'!$M172=""),1,0)</f>
        <v>0</v>
      </c>
      <c r="H168" s="77" t="str">
        <f aca="false">IF(G168=1,SUM($G$3:G168),"")</f>
        <v/>
      </c>
      <c r="I168" s="77" t="n">
        <f aca="false">IF(AND('Visitor log'!$D172&lt;&gt;"",'Visitor log'!$C172=SelectedDate,'Visitor log'!$L172=""),1,0)</f>
        <v>0</v>
      </c>
      <c r="J168" s="77" t="n">
        <f aca="false">IF(AND('Visitor log'!$D172&lt;&gt;"",'Visitor log'!$C172=SelectedDate,'Visitor log'!$L172&lt;&gt;""),1,0)</f>
        <v>0</v>
      </c>
      <c r="K168" s="80" t="str">
        <f aca="false">IF(AND('Visitor log'!$L172&lt;&gt;"",'Visitor log'!$M172&lt;&gt;""),'Visitor log'!$M172-'Visitor log'!$L172,"")</f>
        <v/>
      </c>
      <c r="L168" s="77" t="n">
        <f aca="true">IF(AND('Visitor log'!$D172&lt;&gt;"",ISNUMBER('Visitor log'!$C172),'Visitor log'!$C172&lt;TODAY(),'Visitor log'!$L172&lt;&gt;"",'Visitor log'!$M172=""),1,0)</f>
        <v>0</v>
      </c>
      <c r="M168" s="77" t="n">
        <f aca="true">IF(AND('Visitor log'!$D172&lt;&gt;"",ISNUMBER('Visitor log'!$C172),'Visitor log'!$C172&lt;=TODAY()-RetentionDays),1,0)</f>
        <v>0</v>
      </c>
    </row>
    <row r="169" customFormat="false" ht="15" hidden="false" customHeight="false" outlineLevel="0" collapsed="false">
      <c r="A169" s="77" t="str">
        <f aca="false">IF(OR('Visitor log'!$D173="",'Visitor log'!$D173=""),"",'Visitor log'!$D173)</f>
        <v/>
      </c>
      <c r="B169" s="77" t="str">
        <f aca="false">IF(OR('Visitor log'!$D173="",'Visitor log'!$E173=""),"",'Visitor log'!$E173)</f>
        <v/>
      </c>
      <c r="C169" s="77" t="str">
        <f aca="false">IF(OR('Visitor log'!$D173="",'Visitor log'!$I173=""),"",'Visitor log'!$I173)</f>
        <v/>
      </c>
      <c r="D169" s="78" t="str">
        <f aca="false">IF(OR('Visitor log'!$D173="",'Visitor log'!$L173=""),"",'Visitor log'!$L173)</f>
        <v/>
      </c>
      <c r="E169" s="77" t="str">
        <f aca="false">IF(OR('Visitor log'!$D173="",'Visitor log'!$K173=""),"",'Visitor log'!$K173)</f>
        <v/>
      </c>
      <c r="F169" s="77" t="str">
        <f aca="false">IF(OR('Visitor log'!$D173="",'Visitor log'!$H173=""),"",'Visitor log'!$H173)</f>
        <v/>
      </c>
      <c r="G169" s="77" t="n">
        <f aca="false">IF(AND('Visitor log'!$D173&lt;&gt;"",'Visitor log'!$C173=SelectedDate,'Visitor log'!$L173&lt;&gt;"",'Visitor log'!$M173=""),1,0)</f>
        <v>0</v>
      </c>
      <c r="H169" s="77" t="str">
        <f aca="false">IF(G169=1,SUM($G$3:G169),"")</f>
        <v/>
      </c>
      <c r="I169" s="77" t="n">
        <f aca="false">IF(AND('Visitor log'!$D173&lt;&gt;"",'Visitor log'!$C173=SelectedDate,'Visitor log'!$L173=""),1,0)</f>
        <v>0</v>
      </c>
      <c r="J169" s="77" t="n">
        <f aca="false">IF(AND('Visitor log'!$D173&lt;&gt;"",'Visitor log'!$C173=SelectedDate,'Visitor log'!$L173&lt;&gt;""),1,0)</f>
        <v>0</v>
      </c>
      <c r="K169" s="80" t="str">
        <f aca="false">IF(AND('Visitor log'!$L173&lt;&gt;"",'Visitor log'!$M173&lt;&gt;""),'Visitor log'!$M173-'Visitor log'!$L173,"")</f>
        <v/>
      </c>
      <c r="L169" s="77" t="n">
        <f aca="true">IF(AND('Visitor log'!$D173&lt;&gt;"",ISNUMBER('Visitor log'!$C173),'Visitor log'!$C173&lt;TODAY(),'Visitor log'!$L173&lt;&gt;"",'Visitor log'!$M173=""),1,0)</f>
        <v>0</v>
      </c>
      <c r="M169" s="77" t="n">
        <f aca="true">IF(AND('Visitor log'!$D173&lt;&gt;"",ISNUMBER('Visitor log'!$C173),'Visitor log'!$C173&lt;=TODAY()-RetentionDays),1,0)</f>
        <v>0</v>
      </c>
    </row>
    <row r="170" customFormat="false" ht="15" hidden="false" customHeight="false" outlineLevel="0" collapsed="false">
      <c r="A170" s="77" t="str">
        <f aca="false">IF(OR('Visitor log'!$D174="",'Visitor log'!$D174=""),"",'Visitor log'!$D174)</f>
        <v/>
      </c>
      <c r="B170" s="77" t="str">
        <f aca="false">IF(OR('Visitor log'!$D174="",'Visitor log'!$E174=""),"",'Visitor log'!$E174)</f>
        <v/>
      </c>
      <c r="C170" s="77" t="str">
        <f aca="false">IF(OR('Visitor log'!$D174="",'Visitor log'!$I174=""),"",'Visitor log'!$I174)</f>
        <v/>
      </c>
      <c r="D170" s="78" t="str">
        <f aca="false">IF(OR('Visitor log'!$D174="",'Visitor log'!$L174=""),"",'Visitor log'!$L174)</f>
        <v/>
      </c>
      <c r="E170" s="77" t="str">
        <f aca="false">IF(OR('Visitor log'!$D174="",'Visitor log'!$K174=""),"",'Visitor log'!$K174)</f>
        <v/>
      </c>
      <c r="F170" s="77" t="str">
        <f aca="false">IF(OR('Visitor log'!$D174="",'Visitor log'!$H174=""),"",'Visitor log'!$H174)</f>
        <v/>
      </c>
      <c r="G170" s="77" t="n">
        <f aca="false">IF(AND('Visitor log'!$D174&lt;&gt;"",'Visitor log'!$C174=SelectedDate,'Visitor log'!$L174&lt;&gt;"",'Visitor log'!$M174=""),1,0)</f>
        <v>0</v>
      </c>
      <c r="H170" s="77" t="str">
        <f aca="false">IF(G170=1,SUM($G$3:G170),"")</f>
        <v/>
      </c>
      <c r="I170" s="77" t="n">
        <f aca="false">IF(AND('Visitor log'!$D174&lt;&gt;"",'Visitor log'!$C174=SelectedDate,'Visitor log'!$L174=""),1,0)</f>
        <v>0</v>
      </c>
      <c r="J170" s="77" t="n">
        <f aca="false">IF(AND('Visitor log'!$D174&lt;&gt;"",'Visitor log'!$C174=SelectedDate,'Visitor log'!$L174&lt;&gt;""),1,0)</f>
        <v>0</v>
      </c>
      <c r="K170" s="80" t="str">
        <f aca="false">IF(AND('Visitor log'!$L174&lt;&gt;"",'Visitor log'!$M174&lt;&gt;""),'Visitor log'!$M174-'Visitor log'!$L174,"")</f>
        <v/>
      </c>
      <c r="L170" s="77" t="n">
        <f aca="true">IF(AND('Visitor log'!$D174&lt;&gt;"",ISNUMBER('Visitor log'!$C174),'Visitor log'!$C174&lt;TODAY(),'Visitor log'!$L174&lt;&gt;"",'Visitor log'!$M174=""),1,0)</f>
        <v>0</v>
      </c>
      <c r="M170" s="77" t="n">
        <f aca="true">IF(AND('Visitor log'!$D174&lt;&gt;"",ISNUMBER('Visitor log'!$C174),'Visitor log'!$C174&lt;=TODAY()-RetentionDays),1,0)</f>
        <v>0</v>
      </c>
    </row>
    <row r="171" customFormat="false" ht="15" hidden="false" customHeight="false" outlineLevel="0" collapsed="false">
      <c r="A171" s="77" t="str">
        <f aca="false">IF(OR('Visitor log'!$D175="",'Visitor log'!$D175=""),"",'Visitor log'!$D175)</f>
        <v/>
      </c>
      <c r="B171" s="77" t="str">
        <f aca="false">IF(OR('Visitor log'!$D175="",'Visitor log'!$E175=""),"",'Visitor log'!$E175)</f>
        <v/>
      </c>
      <c r="C171" s="77" t="str">
        <f aca="false">IF(OR('Visitor log'!$D175="",'Visitor log'!$I175=""),"",'Visitor log'!$I175)</f>
        <v/>
      </c>
      <c r="D171" s="78" t="str">
        <f aca="false">IF(OR('Visitor log'!$D175="",'Visitor log'!$L175=""),"",'Visitor log'!$L175)</f>
        <v/>
      </c>
      <c r="E171" s="77" t="str">
        <f aca="false">IF(OR('Visitor log'!$D175="",'Visitor log'!$K175=""),"",'Visitor log'!$K175)</f>
        <v/>
      </c>
      <c r="F171" s="77" t="str">
        <f aca="false">IF(OR('Visitor log'!$D175="",'Visitor log'!$H175=""),"",'Visitor log'!$H175)</f>
        <v/>
      </c>
      <c r="G171" s="77" t="n">
        <f aca="false">IF(AND('Visitor log'!$D175&lt;&gt;"",'Visitor log'!$C175=SelectedDate,'Visitor log'!$L175&lt;&gt;"",'Visitor log'!$M175=""),1,0)</f>
        <v>0</v>
      </c>
      <c r="H171" s="77" t="str">
        <f aca="false">IF(G171=1,SUM($G$3:G171),"")</f>
        <v/>
      </c>
      <c r="I171" s="77" t="n">
        <f aca="false">IF(AND('Visitor log'!$D175&lt;&gt;"",'Visitor log'!$C175=SelectedDate,'Visitor log'!$L175=""),1,0)</f>
        <v>0</v>
      </c>
      <c r="J171" s="77" t="n">
        <f aca="false">IF(AND('Visitor log'!$D175&lt;&gt;"",'Visitor log'!$C175=SelectedDate,'Visitor log'!$L175&lt;&gt;""),1,0)</f>
        <v>0</v>
      </c>
      <c r="K171" s="80" t="str">
        <f aca="false">IF(AND('Visitor log'!$L175&lt;&gt;"",'Visitor log'!$M175&lt;&gt;""),'Visitor log'!$M175-'Visitor log'!$L175,"")</f>
        <v/>
      </c>
      <c r="L171" s="77" t="n">
        <f aca="true">IF(AND('Visitor log'!$D175&lt;&gt;"",ISNUMBER('Visitor log'!$C175),'Visitor log'!$C175&lt;TODAY(),'Visitor log'!$L175&lt;&gt;"",'Visitor log'!$M175=""),1,0)</f>
        <v>0</v>
      </c>
      <c r="M171" s="77" t="n">
        <f aca="true">IF(AND('Visitor log'!$D175&lt;&gt;"",ISNUMBER('Visitor log'!$C175),'Visitor log'!$C175&lt;=TODAY()-RetentionDays),1,0)</f>
        <v>0</v>
      </c>
    </row>
    <row r="172" customFormat="false" ht="15" hidden="false" customHeight="false" outlineLevel="0" collapsed="false">
      <c r="A172" s="77" t="str">
        <f aca="false">IF(OR('Visitor log'!$D176="",'Visitor log'!$D176=""),"",'Visitor log'!$D176)</f>
        <v/>
      </c>
      <c r="B172" s="77" t="str">
        <f aca="false">IF(OR('Visitor log'!$D176="",'Visitor log'!$E176=""),"",'Visitor log'!$E176)</f>
        <v/>
      </c>
      <c r="C172" s="77" t="str">
        <f aca="false">IF(OR('Visitor log'!$D176="",'Visitor log'!$I176=""),"",'Visitor log'!$I176)</f>
        <v/>
      </c>
      <c r="D172" s="78" t="str">
        <f aca="false">IF(OR('Visitor log'!$D176="",'Visitor log'!$L176=""),"",'Visitor log'!$L176)</f>
        <v/>
      </c>
      <c r="E172" s="77" t="str">
        <f aca="false">IF(OR('Visitor log'!$D176="",'Visitor log'!$K176=""),"",'Visitor log'!$K176)</f>
        <v/>
      </c>
      <c r="F172" s="77" t="str">
        <f aca="false">IF(OR('Visitor log'!$D176="",'Visitor log'!$H176=""),"",'Visitor log'!$H176)</f>
        <v/>
      </c>
      <c r="G172" s="77" t="n">
        <f aca="false">IF(AND('Visitor log'!$D176&lt;&gt;"",'Visitor log'!$C176=SelectedDate,'Visitor log'!$L176&lt;&gt;"",'Visitor log'!$M176=""),1,0)</f>
        <v>0</v>
      </c>
      <c r="H172" s="77" t="str">
        <f aca="false">IF(G172=1,SUM($G$3:G172),"")</f>
        <v/>
      </c>
      <c r="I172" s="77" t="n">
        <f aca="false">IF(AND('Visitor log'!$D176&lt;&gt;"",'Visitor log'!$C176=SelectedDate,'Visitor log'!$L176=""),1,0)</f>
        <v>0</v>
      </c>
      <c r="J172" s="77" t="n">
        <f aca="false">IF(AND('Visitor log'!$D176&lt;&gt;"",'Visitor log'!$C176=SelectedDate,'Visitor log'!$L176&lt;&gt;""),1,0)</f>
        <v>0</v>
      </c>
      <c r="K172" s="80" t="str">
        <f aca="false">IF(AND('Visitor log'!$L176&lt;&gt;"",'Visitor log'!$M176&lt;&gt;""),'Visitor log'!$M176-'Visitor log'!$L176,"")</f>
        <v/>
      </c>
      <c r="L172" s="77" t="n">
        <f aca="true">IF(AND('Visitor log'!$D176&lt;&gt;"",ISNUMBER('Visitor log'!$C176),'Visitor log'!$C176&lt;TODAY(),'Visitor log'!$L176&lt;&gt;"",'Visitor log'!$M176=""),1,0)</f>
        <v>0</v>
      </c>
      <c r="M172" s="77" t="n">
        <f aca="true">IF(AND('Visitor log'!$D176&lt;&gt;"",ISNUMBER('Visitor log'!$C176),'Visitor log'!$C176&lt;=TODAY()-RetentionDays),1,0)</f>
        <v>0</v>
      </c>
    </row>
    <row r="173" customFormat="false" ht="15" hidden="false" customHeight="false" outlineLevel="0" collapsed="false">
      <c r="A173" s="77" t="str">
        <f aca="false">IF(OR('Visitor log'!$D177="",'Visitor log'!$D177=""),"",'Visitor log'!$D177)</f>
        <v/>
      </c>
      <c r="B173" s="77" t="str">
        <f aca="false">IF(OR('Visitor log'!$D177="",'Visitor log'!$E177=""),"",'Visitor log'!$E177)</f>
        <v/>
      </c>
      <c r="C173" s="77" t="str">
        <f aca="false">IF(OR('Visitor log'!$D177="",'Visitor log'!$I177=""),"",'Visitor log'!$I177)</f>
        <v/>
      </c>
      <c r="D173" s="78" t="str">
        <f aca="false">IF(OR('Visitor log'!$D177="",'Visitor log'!$L177=""),"",'Visitor log'!$L177)</f>
        <v/>
      </c>
      <c r="E173" s="77" t="str">
        <f aca="false">IF(OR('Visitor log'!$D177="",'Visitor log'!$K177=""),"",'Visitor log'!$K177)</f>
        <v/>
      </c>
      <c r="F173" s="77" t="str">
        <f aca="false">IF(OR('Visitor log'!$D177="",'Visitor log'!$H177=""),"",'Visitor log'!$H177)</f>
        <v/>
      </c>
      <c r="G173" s="77" t="n">
        <f aca="false">IF(AND('Visitor log'!$D177&lt;&gt;"",'Visitor log'!$C177=SelectedDate,'Visitor log'!$L177&lt;&gt;"",'Visitor log'!$M177=""),1,0)</f>
        <v>0</v>
      </c>
      <c r="H173" s="77" t="str">
        <f aca="false">IF(G173=1,SUM($G$3:G173),"")</f>
        <v/>
      </c>
      <c r="I173" s="77" t="n">
        <f aca="false">IF(AND('Visitor log'!$D177&lt;&gt;"",'Visitor log'!$C177=SelectedDate,'Visitor log'!$L177=""),1,0)</f>
        <v>0</v>
      </c>
      <c r="J173" s="77" t="n">
        <f aca="false">IF(AND('Visitor log'!$D177&lt;&gt;"",'Visitor log'!$C177=SelectedDate,'Visitor log'!$L177&lt;&gt;""),1,0)</f>
        <v>0</v>
      </c>
      <c r="K173" s="80" t="str">
        <f aca="false">IF(AND('Visitor log'!$L177&lt;&gt;"",'Visitor log'!$M177&lt;&gt;""),'Visitor log'!$M177-'Visitor log'!$L177,"")</f>
        <v/>
      </c>
      <c r="L173" s="77" t="n">
        <f aca="true">IF(AND('Visitor log'!$D177&lt;&gt;"",ISNUMBER('Visitor log'!$C177),'Visitor log'!$C177&lt;TODAY(),'Visitor log'!$L177&lt;&gt;"",'Visitor log'!$M177=""),1,0)</f>
        <v>0</v>
      </c>
      <c r="M173" s="77" t="n">
        <f aca="true">IF(AND('Visitor log'!$D177&lt;&gt;"",ISNUMBER('Visitor log'!$C177),'Visitor log'!$C177&lt;=TODAY()-RetentionDays),1,0)</f>
        <v>0</v>
      </c>
    </row>
    <row r="174" customFormat="false" ht="15" hidden="false" customHeight="false" outlineLevel="0" collapsed="false">
      <c r="A174" s="77" t="str">
        <f aca="false">IF(OR('Visitor log'!$D178="",'Visitor log'!$D178=""),"",'Visitor log'!$D178)</f>
        <v/>
      </c>
      <c r="B174" s="77" t="str">
        <f aca="false">IF(OR('Visitor log'!$D178="",'Visitor log'!$E178=""),"",'Visitor log'!$E178)</f>
        <v/>
      </c>
      <c r="C174" s="77" t="str">
        <f aca="false">IF(OR('Visitor log'!$D178="",'Visitor log'!$I178=""),"",'Visitor log'!$I178)</f>
        <v/>
      </c>
      <c r="D174" s="78" t="str">
        <f aca="false">IF(OR('Visitor log'!$D178="",'Visitor log'!$L178=""),"",'Visitor log'!$L178)</f>
        <v/>
      </c>
      <c r="E174" s="77" t="str">
        <f aca="false">IF(OR('Visitor log'!$D178="",'Visitor log'!$K178=""),"",'Visitor log'!$K178)</f>
        <v/>
      </c>
      <c r="F174" s="77" t="str">
        <f aca="false">IF(OR('Visitor log'!$D178="",'Visitor log'!$H178=""),"",'Visitor log'!$H178)</f>
        <v/>
      </c>
      <c r="G174" s="77" t="n">
        <f aca="false">IF(AND('Visitor log'!$D178&lt;&gt;"",'Visitor log'!$C178=SelectedDate,'Visitor log'!$L178&lt;&gt;"",'Visitor log'!$M178=""),1,0)</f>
        <v>0</v>
      </c>
      <c r="H174" s="77" t="str">
        <f aca="false">IF(G174=1,SUM($G$3:G174),"")</f>
        <v/>
      </c>
      <c r="I174" s="77" t="n">
        <f aca="false">IF(AND('Visitor log'!$D178&lt;&gt;"",'Visitor log'!$C178=SelectedDate,'Visitor log'!$L178=""),1,0)</f>
        <v>0</v>
      </c>
      <c r="J174" s="77" t="n">
        <f aca="false">IF(AND('Visitor log'!$D178&lt;&gt;"",'Visitor log'!$C178=SelectedDate,'Visitor log'!$L178&lt;&gt;""),1,0)</f>
        <v>0</v>
      </c>
      <c r="K174" s="80" t="str">
        <f aca="false">IF(AND('Visitor log'!$L178&lt;&gt;"",'Visitor log'!$M178&lt;&gt;""),'Visitor log'!$M178-'Visitor log'!$L178,"")</f>
        <v/>
      </c>
      <c r="L174" s="77" t="n">
        <f aca="true">IF(AND('Visitor log'!$D178&lt;&gt;"",ISNUMBER('Visitor log'!$C178),'Visitor log'!$C178&lt;TODAY(),'Visitor log'!$L178&lt;&gt;"",'Visitor log'!$M178=""),1,0)</f>
        <v>0</v>
      </c>
      <c r="M174" s="77" t="n">
        <f aca="true">IF(AND('Visitor log'!$D178&lt;&gt;"",ISNUMBER('Visitor log'!$C178),'Visitor log'!$C178&lt;=TODAY()-RetentionDays),1,0)</f>
        <v>0</v>
      </c>
    </row>
    <row r="175" customFormat="false" ht="15" hidden="false" customHeight="false" outlineLevel="0" collapsed="false">
      <c r="A175" s="77" t="str">
        <f aca="false">IF(OR('Visitor log'!$D179="",'Visitor log'!$D179=""),"",'Visitor log'!$D179)</f>
        <v/>
      </c>
      <c r="B175" s="77" t="str">
        <f aca="false">IF(OR('Visitor log'!$D179="",'Visitor log'!$E179=""),"",'Visitor log'!$E179)</f>
        <v/>
      </c>
      <c r="C175" s="77" t="str">
        <f aca="false">IF(OR('Visitor log'!$D179="",'Visitor log'!$I179=""),"",'Visitor log'!$I179)</f>
        <v/>
      </c>
      <c r="D175" s="78" t="str">
        <f aca="false">IF(OR('Visitor log'!$D179="",'Visitor log'!$L179=""),"",'Visitor log'!$L179)</f>
        <v/>
      </c>
      <c r="E175" s="77" t="str">
        <f aca="false">IF(OR('Visitor log'!$D179="",'Visitor log'!$K179=""),"",'Visitor log'!$K179)</f>
        <v/>
      </c>
      <c r="F175" s="77" t="str">
        <f aca="false">IF(OR('Visitor log'!$D179="",'Visitor log'!$H179=""),"",'Visitor log'!$H179)</f>
        <v/>
      </c>
      <c r="G175" s="77" t="n">
        <f aca="false">IF(AND('Visitor log'!$D179&lt;&gt;"",'Visitor log'!$C179=SelectedDate,'Visitor log'!$L179&lt;&gt;"",'Visitor log'!$M179=""),1,0)</f>
        <v>0</v>
      </c>
      <c r="H175" s="77" t="str">
        <f aca="false">IF(G175=1,SUM($G$3:G175),"")</f>
        <v/>
      </c>
      <c r="I175" s="77" t="n">
        <f aca="false">IF(AND('Visitor log'!$D179&lt;&gt;"",'Visitor log'!$C179=SelectedDate,'Visitor log'!$L179=""),1,0)</f>
        <v>0</v>
      </c>
      <c r="J175" s="77" t="n">
        <f aca="false">IF(AND('Visitor log'!$D179&lt;&gt;"",'Visitor log'!$C179=SelectedDate,'Visitor log'!$L179&lt;&gt;""),1,0)</f>
        <v>0</v>
      </c>
      <c r="K175" s="80" t="str">
        <f aca="false">IF(AND('Visitor log'!$L179&lt;&gt;"",'Visitor log'!$M179&lt;&gt;""),'Visitor log'!$M179-'Visitor log'!$L179,"")</f>
        <v/>
      </c>
      <c r="L175" s="77" t="n">
        <f aca="true">IF(AND('Visitor log'!$D179&lt;&gt;"",ISNUMBER('Visitor log'!$C179),'Visitor log'!$C179&lt;TODAY(),'Visitor log'!$L179&lt;&gt;"",'Visitor log'!$M179=""),1,0)</f>
        <v>0</v>
      </c>
      <c r="M175" s="77" t="n">
        <f aca="true">IF(AND('Visitor log'!$D179&lt;&gt;"",ISNUMBER('Visitor log'!$C179),'Visitor log'!$C179&lt;=TODAY()-RetentionDays),1,0)</f>
        <v>0</v>
      </c>
    </row>
    <row r="176" customFormat="false" ht="15" hidden="false" customHeight="false" outlineLevel="0" collapsed="false">
      <c r="A176" s="77" t="str">
        <f aca="false">IF(OR('Visitor log'!$D180="",'Visitor log'!$D180=""),"",'Visitor log'!$D180)</f>
        <v/>
      </c>
      <c r="B176" s="77" t="str">
        <f aca="false">IF(OR('Visitor log'!$D180="",'Visitor log'!$E180=""),"",'Visitor log'!$E180)</f>
        <v/>
      </c>
      <c r="C176" s="77" t="str">
        <f aca="false">IF(OR('Visitor log'!$D180="",'Visitor log'!$I180=""),"",'Visitor log'!$I180)</f>
        <v/>
      </c>
      <c r="D176" s="78" t="str">
        <f aca="false">IF(OR('Visitor log'!$D180="",'Visitor log'!$L180=""),"",'Visitor log'!$L180)</f>
        <v/>
      </c>
      <c r="E176" s="77" t="str">
        <f aca="false">IF(OR('Visitor log'!$D180="",'Visitor log'!$K180=""),"",'Visitor log'!$K180)</f>
        <v/>
      </c>
      <c r="F176" s="77" t="str">
        <f aca="false">IF(OR('Visitor log'!$D180="",'Visitor log'!$H180=""),"",'Visitor log'!$H180)</f>
        <v/>
      </c>
      <c r="G176" s="77" t="n">
        <f aca="false">IF(AND('Visitor log'!$D180&lt;&gt;"",'Visitor log'!$C180=SelectedDate,'Visitor log'!$L180&lt;&gt;"",'Visitor log'!$M180=""),1,0)</f>
        <v>0</v>
      </c>
      <c r="H176" s="77" t="str">
        <f aca="false">IF(G176=1,SUM($G$3:G176),"")</f>
        <v/>
      </c>
      <c r="I176" s="77" t="n">
        <f aca="false">IF(AND('Visitor log'!$D180&lt;&gt;"",'Visitor log'!$C180=SelectedDate,'Visitor log'!$L180=""),1,0)</f>
        <v>0</v>
      </c>
      <c r="J176" s="77" t="n">
        <f aca="false">IF(AND('Visitor log'!$D180&lt;&gt;"",'Visitor log'!$C180=SelectedDate,'Visitor log'!$L180&lt;&gt;""),1,0)</f>
        <v>0</v>
      </c>
      <c r="K176" s="80" t="str">
        <f aca="false">IF(AND('Visitor log'!$L180&lt;&gt;"",'Visitor log'!$M180&lt;&gt;""),'Visitor log'!$M180-'Visitor log'!$L180,"")</f>
        <v/>
      </c>
      <c r="L176" s="77" t="n">
        <f aca="true">IF(AND('Visitor log'!$D180&lt;&gt;"",ISNUMBER('Visitor log'!$C180),'Visitor log'!$C180&lt;TODAY(),'Visitor log'!$L180&lt;&gt;"",'Visitor log'!$M180=""),1,0)</f>
        <v>0</v>
      </c>
      <c r="M176" s="77" t="n">
        <f aca="true">IF(AND('Visitor log'!$D180&lt;&gt;"",ISNUMBER('Visitor log'!$C180),'Visitor log'!$C180&lt;=TODAY()-RetentionDays),1,0)</f>
        <v>0</v>
      </c>
    </row>
    <row r="177" customFormat="false" ht="15" hidden="false" customHeight="false" outlineLevel="0" collapsed="false">
      <c r="A177" s="77" t="str">
        <f aca="false">IF(OR('Visitor log'!$D181="",'Visitor log'!$D181=""),"",'Visitor log'!$D181)</f>
        <v/>
      </c>
      <c r="B177" s="77" t="str">
        <f aca="false">IF(OR('Visitor log'!$D181="",'Visitor log'!$E181=""),"",'Visitor log'!$E181)</f>
        <v/>
      </c>
      <c r="C177" s="77" t="str">
        <f aca="false">IF(OR('Visitor log'!$D181="",'Visitor log'!$I181=""),"",'Visitor log'!$I181)</f>
        <v/>
      </c>
      <c r="D177" s="78" t="str">
        <f aca="false">IF(OR('Visitor log'!$D181="",'Visitor log'!$L181=""),"",'Visitor log'!$L181)</f>
        <v/>
      </c>
      <c r="E177" s="77" t="str">
        <f aca="false">IF(OR('Visitor log'!$D181="",'Visitor log'!$K181=""),"",'Visitor log'!$K181)</f>
        <v/>
      </c>
      <c r="F177" s="77" t="str">
        <f aca="false">IF(OR('Visitor log'!$D181="",'Visitor log'!$H181=""),"",'Visitor log'!$H181)</f>
        <v/>
      </c>
      <c r="G177" s="77" t="n">
        <f aca="false">IF(AND('Visitor log'!$D181&lt;&gt;"",'Visitor log'!$C181=SelectedDate,'Visitor log'!$L181&lt;&gt;"",'Visitor log'!$M181=""),1,0)</f>
        <v>0</v>
      </c>
      <c r="H177" s="77" t="str">
        <f aca="false">IF(G177=1,SUM($G$3:G177),"")</f>
        <v/>
      </c>
      <c r="I177" s="77" t="n">
        <f aca="false">IF(AND('Visitor log'!$D181&lt;&gt;"",'Visitor log'!$C181=SelectedDate,'Visitor log'!$L181=""),1,0)</f>
        <v>0</v>
      </c>
      <c r="J177" s="77" t="n">
        <f aca="false">IF(AND('Visitor log'!$D181&lt;&gt;"",'Visitor log'!$C181=SelectedDate,'Visitor log'!$L181&lt;&gt;""),1,0)</f>
        <v>0</v>
      </c>
      <c r="K177" s="80" t="str">
        <f aca="false">IF(AND('Visitor log'!$L181&lt;&gt;"",'Visitor log'!$M181&lt;&gt;""),'Visitor log'!$M181-'Visitor log'!$L181,"")</f>
        <v/>
      </c>
      <c r="L177" s="77" t="n">
        <f aca="true">IF(AND('Visitor log'!$D181&lt;&gt;"",ISNUMBER('Visitor log'!$C181),'Visitor log'!$C181&lt;TODAY(),'Visitor log'!$L181&lt;&gt;"",'Visitor log'!$M181=""),1,0)</f>
        <v>0</v>
      </c>
      <c r="M177" s="77" t="n">
        <f aca="true">IF(AND('Visitor log'!$D181&lt;&gt;"",ISNUMBER('Visitor log'!$C181),'Visitor log'!$C181&lt;=TODAY()-RetentionDays),1,0)</f>
        <v>0</v>
      </c>
    </row>
    <row r="178" customFormat="false" ht="15" hidden="false" customHeight="false" outlineLevel="0" collapsed="false">
      <c r="A178" s="77" t="str">
        <f aca="false">IF(OR('Visitor log'!$D182="",'Visitor log'!$D182=""),"",'Visitor log'!$D182)</f>
        <v/>
      </c>
      <c r="B178" s="77" t="str">
        <f aca="false">IF(OR('Visitor log'!$D182="",'Visitor log'!$E182=""),"",'Visitor log'!$E182)</f>
        <v/>
      </c>
      <c r="C178" s="77" t="str">
        <f aca="false">IF(OR('Visitor log'!$D182="",'Visitor log'!$I182=""),"",'Visitor log'!$I182)</f>
        <v/>
      </c>
      <c r="D178" s="78" t="str">
        <f aca="false">IF(OR('Visitor log'!$D182="",'Visitor log'!$L182=""),"",'Visitor log'!$L182)</f>
        <v/>
      </c>
      <c r="E178" s="77" t="str">
        <f aca="false">IF(OR('Visitor log'!$D182="",'Visitor log'!$K182=""),"",'Visitor log'!$K182)</f>
        <v/>
      </c>
      <c r="F178" s="77" t="str">
        <f aca="false">IF(OR('Visitor log'!$D182="",'Visitor log'!$H182=""),"",'Visitor log'!$H182)</f>
        <v/>
      </c>
      <c r="G178" s="77" t="n">
        <f aca="false">IF(AND('Visitor log'!$D182&lt;&gt;"",'Visitor log'!$C182=SelectedDate,'Visitor log'!$L182&lt;&gt;"",'Visitor log'!$M182=""),1,0)</f>
        <v>0</v>
      </c>
      <c r="H178" s="77" t="str">
        <f aca="false">IF(G178=1,SUM($G$3:G178),"")</f>
        <v/>
      </c>
      <c r="I178" s="77" t="n">
        <f aca="false">IF(AND('Visitor log'!$D182&lt;&gt;"",'Visitor log'!$C182=SelectedDate,'Visitor log'!$L182=""),1,0)</f>
        <v>0</v>
      </c>
      <c r="J178" s="77" t="n">
        <f aca="false">IF(AND('Visitor log'!$D182&lt;&gt;"",'Visitor log'!$C182=SelectedDate,'Visitor log'!$L182&lt;&gt;""),1,0)</f>
        <v>0</v>
      </c>
      <c r="K178" s="80" t="str">
        <f aca="false">IF(AND('Visitor log'!$L182&lt;&gt;"",'Visitor log'!$M182&lt;&gt;""),'Visitor log'!$M182-'Visitor log'!$L182,"")</f>
        <v/>
      </c>
      <c r="L178" s="77" t="n">
        <f aca="true">IF(AND('Visitor log'!$D182&lt;&gt;"",ISNUMBER('Visitor log'!$C182),'Visitor log'!$C182&lt;TODAY(),'Visitor log'!$L182&lt;&gt;"",'Visitor log'!$M182=""),1,0)</f>
        <v>0</v>
      </c>
      <c r="M178" s="77" t="n">
        <f aca="true">IF(AND('Visitor log'!$D182&lt;&gt;"",ISNUMBER('Visitor log'!$C182),'Visitor log'!$C182&lt;=TODAY()-RetentionDays),1,0)</f>
        <v>0</v>
      </c>
    </row>
    <row r="179" customFormat="false" ht="15" hidden="false" customHeight="false" outlineLevel="0" collapsed="false">
      <c r="A179" s="77" t="str">
        <f aca="false">IF(OR('Visitor log'!$D183="",'Visitor log'!$D183=""),"",'Visitor log'!$D183)</f>
        <v/>
      </c>
      <c r="B179" s="77" t="str">
        <f aca="false">IF(OR('Visitor log'!$D183="",'Visitor log'!$E183=""),"",'Visitor log'!$E183)</f>
        <v/>
      </c>
      <c r="C179" s="77" t="str">
        <f aca="false">IF(OR('Visitor log'!$D183="",'Visitor log'!$I183=""),"",'Visitor log'!$I183)</f>
        <v/>
      </c>
      <c r="D179" s="78" t="str">
        <f aca="false">IF(OR('Visitor log'!$D183="",'Visitor log'!$L183=""),"",'Visitor log'!$L183)</f>
        <v/>
      </c>
      <c r="E179" s="77" t="str">
        <f aca="false">IF(OR('Visitor log'!$D183="",'Visitor log'!$K183=""),"",'Visitor log'!$K183)</f>
        <v/>
      </c>
      <c r="F179" s="77" t="str">
        <f aca="false">IF(OR('Visitor log'!$D183="",'Visitor log'!$H183=""),"",'Visitor log'!$H183)</f>
        <v/>
      </c>
      <c r="G179" s="77" t="n">
        <f aca="false">IF(AND('Visitor log'!$D183&lt;&gt;"",'Visitor log'!$C183=SelectedDate,'Visitor log'!$L183&lt;&gt;"",'Visitor log'!$M183=""),1,0)</f>
        <v>0</v>
      </c>
      <c r="H179" s="77" t="str">
        <f aca="false">IF(G179=1,SUM($G$3:G179),"")</f>
        <v/>
      </c>
      <c r="I179" s="77" t="n">
        <f aca="false">IF(AND('Visitor log'!$D183&lt;&gt;"",'Visitor log'!$C183=SelectedDate,'Visitor log'!$L183=""),1,0)</f>
        <v>0</v>
      </c>
      <c r="J179" s="77" t="n">
        <f aca="false">IF(AND('Visitor log'!$D183&lt;&gt;"",'Visitor log'!$C183=SelectedDate,'Visitor log'!$L183&lt;&gt;""),1,0)</f>
        <v>0</v>
      </c>
      <c r="K179" s="80" t="str">
        <f aca="false">IF(AND('Visitor log'!$L183&lt;&gt;"",'Visitor log'!$M183&lt;&gt;""),'Visitor log'!$M183-'Visitor log'!$L183,"")</f>
        <v/>
      </c>
      <c r="L179" s="77" t="n">
        <f aca="true">IF(AND('Visitor log'!$D183&lt;&gt;"",ISNUMBER('Visitor log'!$C183),'Visitor log'!$C183&lt;TODAY(),'Visitor log'!$L183&lt;&gt;"",'Visitor log'!$M183=""),1,0)</f>
        <v>0</v>
      </c>
      <c r="M179" s="77" t="n">
        <f aca="true">IF(AND('Visitor log'!$D183&lt;&gt;"",ISNUMBER('Visitor log'!$C183),'Visitor log'!$C183&lt;=TODAY()-RetentionDays),1,0)</f>
        <v>0</v>
      </c>
    </row>
    <row r="180" customFormat="false" ht="15" hidden="false" customHeight="false" outlineLevel="0" collapsed="false">
      <c r="A180" s="77" t="str">
        <f aca="false">IF(OR('Visitor log'!$D184="",'Visitor log'!$D184=""),"",'Visitor log'!$D184)</f>
        <v/>
      </c>
      <c r="B180" s="77" t="str">
        <f aca="false">IF(OR('Visitor log'!$D184="",'Visitor log'!$E184=""),"",'Visitor log'!$E184)</f>
        <v/>
      </c>
      <c r="C180" s="77" t="str">
        <f aca="false">IF(OR('Visitor log'!$D184="",'Visitor log'!$I184=""),"",'Visitor log'!$I184)</f>
        <v/>
      </c>
      <c r="D180" s="78" t="str">
        <f aca="false">IF(OR('Visitor log'!$D184="",'Visitor log'!$L184=""),"",'Visitor log'!$L184)</f>
        <v/>
      </c>
      <c r="E180" s="77" t="str">
        <f aca="false">IF(OR('Visitor log'!$D184="",'Visitor log'!$K184=""),"",'Visitor log'!$K184)</f>
        <v/>
      </c>
      <c r="F180" s="77" t="str">
        <f aca="false">IF(OR('Visitor log'!$D184="",'Visitor log'!$H184=""),"",'Visitor log'!$H184)</f>
        <v/>
      </c>
      <c r="G180" s="77" t="n">
        <f aca="false">IF(AND('Visitor log'!$D184&lt;&gt;"",'Visitor log'!$C184=SelectedDate,'Visitor log'!$L184&lt;&gt;"",'Visitor log'!$M184=""),1,0)</f>
        <v>0</v>
      </c>
      <c r="H180" s="77" t="str">
        <f aca="false">IF(G180=1,SUM($G$3:G180),"")</f>
        <v/>
      </c>
      <c r="I180" s="77" t="n">
        <f aca="false">IF(AND('Visitor log'!$D184&lt;&gt;"",'Visitor log'!$C184=SelectedDate,'Visitor log'!$L184=""),1,0)</f>
        <v>0</v>
      </c>
      <c r="J180" s="77" t="n">
        <f aca="false">IF(AND('Visitor log'!$D184&lt;&gt;"",'Visitor log'!$C184=SelectedDate,'Visitor log'!$L184&lt;&gt;""),1,0)</f>
        <v>0</v>
      </c>
      <c r="K180" s="80" t="str">
        <f aca="false">IF(AND('Visitor log'!$L184&lt;&gt;"",'Visitor log'!$M184&lt;&gt;""),'Visitor log'!$M184-'Visitor log'!$L184,"")</f>
        <v/>
      </c>
      <c r="L180" s="77" t="n">
        <f aca="true">IF(AND('Visitor log'!$D184&lt;&gt;"",ISNUMBER('Visitor log'!$C184),'Visitor log'!$C184&lt;TODAY(),'Visitor log'!$L184&lt;&gt;"",'Visitor log'!$M184=""),1,0)</f>
        <v>0</v>
      </c>
      <c r="M180" s="77" t="n">
        <f aca="true">IF(AND('Visitor log'!$D184&lt;&gt;"",ISNUMBER('Visitor log'!$C184),'Visitor log'!$C184&lt;=TODAY()-RetentionDays),1,0)</f>
        <v>0</v>
      </c>
    </row>
    <row r="181" customFormat="false" ht="15" hidden="false" customHeight="false" outlineLevel="0" collapsed="false">
      <c r="A181" s="77" t="str">
        <f aca="false">IF(OR('Visitor log'!$D185="",'Visitor log'!$D185=""),"",'Visitor log'!$D185)</f>
        <v/>
      </c>
      <c r="B181" s="77" t="str">
        <f aca="false">IF(OR('Visitor log'!$D185="",'Visitor log'!$E185=""),"",'Visitor log'!$E185)</f>
        <v/>
      </c>
      <c r="C181" s="77" t="str">
        <f aca="false">IF(OR('Visitor log'!$D185="",'Visitor log'!$I185=""),"",'Visitor log'!$I185)</f>
        <v/>
      </c>
      <c r="D181" s="78" t="str">
        <f aca="false">IF(OR('Visitor log'!$D185="",'Visitor log'!$L185=""),"",'Visitor log'!$L185)</f>
        <v/>
      </c>
      <c r="E181" s="77" t="str">
        <f aca="false">IF(OR('Visitor log'!$D185="",'Visitor log'!$K185=""),"",'Visitor log'!$K185)</f>
        <v/>
      </c>
      <c r="F181" s="77" t="str">
        <f aca="false">IF(OR('Visitor log'!$D185="",'Visitor log'!$H185=""),"",'Visitor log'!$H185)</f>
        <v/>
      </c>
      <c r="G181" s="77" t="n">
        <f aca="false">IF(AND('Visitor log'!$D185&lt;&gt;"",'Visitor log'!$C185=SelectedDate,'Visitor log'!$L185&lt;&gt;"",'Visitor log'!$M185=""),1,0)</f>
        <v>0</v>
      </c>
      <c r="H181" s="77" t="str">
        <f aca="false">IF(G181=1,SUM($G$3:G181),"")</f>
        <v/>
      </c>
      <c r="I181" s="77" t="n">
        <f aca="false">IF(AND('Visitor log'!$D185&lt;&gt;"",'Visitor log'!$C185=SelectedDate,'Visitor log'!$L185=""),1,0)</f>
        <v>0</v>
      </c>
      <c r="J181" s="77" t="n">
        <f aca="false">IF(AND('Visitor log'!$D185&lt;&gt;"",'Visitor log'!$C185=SelectedDate,'Visitor log'!$L185&lt;&gt;""),1,0)</f>
        <v>0</v>
      </c>
      <c r="K181" s="80" t="str">
        <f aca="false">IF(AND('Visitor log'!$L185&lt;&gt;"",'Visitor log'!$M185&lt;&gt;""),'Visitor log'!$M185-'Visitor log'!$L185,"")</f>
        <v/>
      </c>
      <c r="L181" s="77" t="n">
        <f aca="true">IF(AND('Visitor log'!$D185&lt;&gt;"",ISNUMBER('Visitor log'!$C185),'Visitor log'!$C185&lt;TODAY(),'Visitor log'!$L185&lt;&gt;"",'Visitor log'!$M185=""),1,0)</f>
        <v>0</v>
      </c>
      <c r="M181" s="77" t="n">
        <f aca="true">IF(AND('Visitor log'!$D185&lt;&gt;"",ISNUMBER('Visitor log'!$C185),'Visitor log'!$C185&lt;=TODAY()-RetentionDays),1,0)</f>
        <v>0</v>
      </c>
    </row>
    <row r="182" customFormat="false" ht="15" hidden="false" customHeight="false" outlineLevel="0" collapsed="false">
      <c r="A182" s="77" t="str">
        <f aca="false">IF(OR('Visitor log'!$D186="",'Visitor log'!$D186=""),"",'Visitor log'!$D186)</f>
        <v/>
      </c>
      <c r="B182" s="77" t="str">
        <f aca="false">IF(OR('Visitor log'!$D186="",'Visitor log'!$E186=""),"",'Visitor log'!$E186)</f>
        <v/>
      </c>
      <c r="C182" s="77" t="str">
        <f aca="false">IF(OR('Visitor log'!$D186="",'Visitor log'!$I186=""),"",'Visitor log'!$I186)</f>
        <v/>
      </c>
      <c r="D182" s="78" t="str">
        <f aca="false">IF(OR('Visitor log'!$D186="",'Visitor log'!$L186=""),"",'Visitor log'!$L186)</f>
        <v/>
      </c>
      <c r="E182" s="77" t="str">
        <f aca="false">IF(OR('Visitor log'!$D186="",'Visitor log'!$K186=""),"",'Visitor log'!$K186)</f>
        <v/>
      </c>
      <c r="F182" s="77" t="str">
        <f aca="false">IF(OR('Visitor log'!$D186="",'Visitor log'!$H186=""),"",'Visitor log'!$H186)</f>
        <v/>
      </c>
      <c r="G182" s="77" t="n">
        <f aca="false">IF(AND('Visitor log'!$D186&lt;&gt;"",'Visitor log'!$C186=SelectedDate,'Visitor log'!$L186&lt;&gt;"",'Visitor log'!$M186=""),1,0)</f>
        <v>0</v>
      </c>
      <c r="H182" s="77" t="str">
        <f aca="false">IF(G182=1,SUM($G$3:G182),"")</f>
        <v/>
      </c>
      <c r="I182" s="77" t="n">
        <f aca="false">IF(AND('Visitor log'!$D186&lt;&gt;"",'Visitor log'!$C186=SelectedDate,'Visitor log'!$L186=""),1,0)</f>
        <v>0</v>
      </c>
      <c r="J182" s="77" t="n">
        <f aca="false">IF(AND('Visitor log'!$D186&lt;&gt;"",'Visitor log'!$C186=SelectedDate,'Visitor log'!$L186&lt;&gt;""),1,0)</f>
        <v>0</v>
      </c>
      <c r="K182" s="80" t="str">
        <f aca="false">IF(AND('Visitor log'!$L186&lt;&gt;"",'Visitor log'!$M186&lt;&gt;""),'Visitor log'!$M186-'Visitor log'!$L186,"")</f>
        <v/>
      </c>
      <c r="L182" s="77" t="n">
        <f aca="true">IF(AND('Visitor log'!$D186&lt;&gt;"",ISNUMBER('Visitor log'!$C186),'Visitor log'!$C186&lt;TODAY(),'Visitor log'!$L186&lt;&gt;"",'Visitor log'!$M186=""),1,0)</f>
        <v>0</v>
      </c>
      <c r="M182" s="77" t="n">
        <f aca="true">IF(AND('Visitor log'!$D186&lt;&gt;"",ISNUMBER('Visitor log'!$C186),'Visitor log'!$C186&lt;=TODAY()-RetentionDays),1,0)</f>
        <v>0</v>
      </c>
    </row>
    <row r="183" customFormat="false" ht="15" hidden="false" customHeight="false" outlineLevel="0" collapsed="false">
      <c r="A183" s="77" t="str">
        <f aca="false">IF(OR('Visitor log'!$D187="",'Visitor log'!$D187=""),"",'Visitor log'!$D187)</f>
        <v/>
      </c>
      <c r="B183" s="77" t="str">
        <f aca="false">IF(OR('Visitor log'!$D187="",'Visitor log'!$E187=""),"",'Visitor log'!$E187)</f>
        <v/>
      </c>
      <c r="C183" s="77" t="str">
        <f aca="false">IF(OR('Visitor log'!$D187="",'Visitor log'!$I187=""),"",'Visitor log'!$I187)</f>
        <v/>
      </c>
      <c r="D183" s="78" t="str">
        <f aca="false">IF(OR('Visitor log'!$D187="",'Visitor log'!$L187=""),"",'Visitor log'!$L187)</f>
        <v/>
      </c>
      <c r="E183" s="77" t="str">
        <f aca="false">IF(OR('Visitor log'!$D187="",'Visitor log'!$K187=""),"",'Visitor log'!$K187)</f>
        <v/>
      </c>
      <c r="F183" s="77" t="str">
        <f aca="false">IF(OR('Visitor log'!$D187="",'Visitor log'!$H187=""),"",'Visitor log'!$H187)</f>
        <v/>
      </c>
      <c r="G183" s="77" t="n">
        <f aca="false">IF(AND('Visitor log'!$D187&lt;&gt;"",'Visitor log'!$C187=SelectedDate,'Visitor log'!$L187&lt;&gt;"",'Visitor log'!$M187=""),1,0)</f>
        <v>0</v>
      </c>
      <c r="H183" s="77" t="str">
        <f aca="false">IF(G183=1,SUM($G$3:G183),"")</f>
        <v/>
      </c>
      <c r="I183" s="77" t="n">
        <f aca="false">IF(AND('Visitor log'!$D187&lt;&gt;"",'Visitor log'!$C187=SelectedDate,'Visitor log'!$L187=""),1,0)</f>
        <v>0</v>
      </c>
      <c r="J183" s="77" t="n">
        <f aca="false">IF(AND('Visitor log'!$D187&lt;&gt;"",'Visitor log'!$C187=SelectedDate,'Visitor log'!$L187&lt;&gt;""),1,0)</f>
        <v>0</v>
      </c>
      <c r="K183" s="80" t="str">
        <f aca="false">IF(AND('Visitor log'!$L187&lt;&gt;"",'Visitor log'!$M187&lt;&gt;""),'Visitor log'!$M187-'Visitor log'!$L187,"")</f>
        <v/>
      </c>
      <c r="L183" s="77" t="n">
        <f aca="true">IF(AND('Visitor log'!$D187&lt;&gt;"",ISNUMBER('Visitor log'!$C187),'Visitor log'!$C187&lt;TODAY(),'Visitor log'!$L187&lt;&gt;"",'Visitor log'!$M187=""),1,0)</f>
        <v>0</v>
      </c>
      <c r="M183" s="77" t="n">
        <f aca="true">IF(AND('Visitor log'!$D187&lt;&gt;"",ISNUMBER('Visitor log'!$C187),'Visitor log'!$C187&lt;=TODAY()-RetentionDays),1,0)</f>
        <v>0</v>
      </c>
    </row>
    <row r="184" customFormat="false" ht="15" hidden="false" customHeight="false" outlineLevel="0" collapsed="false">
      <c r="A184" s="77" t="str">
        <f aca="false">IF(OR('Visitor log'!$D188="",'Visitor log'!$D188=""),"",'Visitor log'!$D188)</f>
        <v/>
      </c>
      <c r="B184" s="77" t="str">
        <f aca="false">IF(OR('Visitor log'!$D188="",'Visitor log'!$E188=""),"",'Visitor log'!$E188)</f>
        <v/>
      </c>
      <c r="C184" s="77" t="str">
        <f aca="false">IF(OR('Visitor log'!$D188="",'Visitor log'!$I188=""),"",'Visitor log'!$I188)</f>
        <v/>
      </c>
      <c r="D184" s="78" t="str">
        <f aca="false">IF(OR('Visitor log'!$D188="",'Visitor log'!$L188=""),"",'Visitor log'!$L188)</f>
        <v/>
      </c>
      <c r="E184" s="77" t="str">
        <f aca="false">IF(OR('Visitor log'!$D188="",'Visitor log'!$K188=""),"",'Visitor log'!$K188)</f>
        <v/>
      </c>
      <c r="F184" s="77" t="str">
        <f aca="false">IF(OR('Visitor log'!$D188="",'Visitor log'!$H188=""),"",'Visitor log'!$H188)</f>
        <v/>
      </c>
      <c r="G184" s="77" t="n">
        <f aca="false">IF(AND('Visitor log'!$D188&lt;&gt;"",'Visitor log'!$C188=SelectedDate,'Visitor log'!$L188&lt;&gt;"",'Visitor log'!$M188=""),1,0)</f>
        <v>0</v>
      </c>
      <c r="H184" s="77" t="str">
        <f aca="false">IF(G184=1,SUM($G$3:G184),"")</f>
        <v/>
      </c>
      <c r="I184" s="77" t="n">
        <f aca="false">IF(AND('Visitor log'!$D188&lt;&gt;"",'Visitor log'!$C188=SelectedDate,'Visitor log'!$L188=""),1,0)</f>
        <v>0</v>
      </c>
      <c r="J184" s="77" t="n">
        <f aca="false">IF(AND('Visitor log'!$D188&lt;&gt;"",'Visitor log'!$C188=SelectedDate,'Visitor log'!$L188&lt;&gt;""),1,0)</f>
        <v>0</v>
      </c>
      <c r="K184" s="80" t="str">
        <f aca="false">IF(AND('Visitor log'!$L188&lt;&gt;"",'Visitor log'!$M188&lt;&gt;""),'Visitor log'!$M188-'Visitor log'!$L188,"")</f>
        <v/>
      </c>
      <c r="L184" s="77" t="n">
        <f aca="true">IF(AND('Visitor log'!$D188&lt;&gt;"",ISNUMBER('Visitor log'!$C188),'Visitor log'!$C188&lt;TODAY(),'Visitor log'!$L188&lt;&gt;"",'Visitor log'!$M188=""),1,0)</f>
        <v>0</v>
      </c>
      <c r="M184" s="77" t="n">
        <f aca="true">IF(AND('Visitor log'!$D188&lt;&gt;"",ISNUMBER('Visitor log'!$C188),'Visitor log'!$C188&lt;=TODAY()-RetentionDays),1,0)</f>
        <v>0</v>
      </c>
    </row>
    <row r="185" customFormat="false" ht="15" hidden="false" customHeight="false" outlineLevel="0" collapsed="false">
      <c r="A185" s="77" t="str">
        <f aca="false">IF(OR('Visitor log'!$D189="",'Visitor log'!$D189=""),"",'Visitor log'!$D189)</f>
        <v/>
      </c>
      <c r="B185" s="77" t="str">
        <f aca="false">IF(OR('Visitor log'!$D189="",'Visitor log'!$E189=""),"",'Visitor log'!$E189)</f>
        <v/>
      </c>
      <c r="C185" s="77" t="str">
        <f aca="false">IF(OR('Visitor log'!$D189="",'Visitor log'!$I189=""),"",'Visitor log'!$I189)</f>
        <v/>
      </c>
      <c r="D185" s="78" t="str">
        <f aca="false">IF(OR('Visitor log'!$D189="",'Visitor log'!$L189=""),"",'Visitor log'!$L189)</f>
        <v/>
      </c>
      <c r="E185" s="77" t="str">
        <f aca="false">IF(OR('Visitor log'!$D189="",'Visitor log'!$K189=""),"",'Visitor log'!$K189)</f>
        <v/>
      </c>
      <c r="F185" s="77" t="str">
        <f aca="false">IF(OR('Visitor log'!$D189="",'Visitor log'!$H189=""),"",'Visitor log'!$H189)</f>
        <v/>
      </c>
      <c r="G185" s="77" t="n">
        <f aca="false">IF(AND('Visitor log'!$D189&lt;&gt;"",'Visitor log'!$C189=SelectedDate,'Visitor log'!$L189&lt;&gt;"",'Visitor log'!$M189=""),1,0)</f>
        <v>0</v>
      </c>
      <c r="H185" s="77" t="str">
        <f aca="false">IF(G185=1,SUM($G$3:G185),"")</f>
        <v/>
      </c>
      <c r="I185" s="77" t="n">
        <f aca="false">IF(AND('Visitor log'!$D189&lt;&gt;"",'Visitor log'!$C189=SelectedDate,'Visitor log'!$L189=""),1,0)</f>
        <v>0</v>
      </c>
      <c r="J185" s="77" t="n">
        <f aca="false">IF(AND('Visitor log'!$D189&lt;&gt;"",'Visitor log'!$C189=SelectedDate,'Visitor log'!$L189&lt;&gt;""),1,0)</f>
        <v>0</v>
      </c>
      <c r="K185" s="80" t="str">
        <f aca="false">IF(AND('Visitor log'!$L189&lt;&gt;"",'Visitor log'!$M189&lt;&gt;""),'Visitor log'!$M189-'Visitor log'!$L189,"")</f>
        <v/>
      </c>
      <c r="L185" s="77" t="n">
        <f aca="true">IF(AND('Visitor log'!$D189&lt;&gt;"",ISNUMBER('Visitor log'!$C189),'Visitor log'!$C189&lt;TODAY(),'Visitor log'!$L189&lt;&gt;"",'Visitor log'!$M189=""),1,0)</f>
        <v>0</v>
      </c>
      <c r="M185" s="77" t="n">
        <f aca="true">IF(AND('Visitor log'!$D189&lt;&gt;"",ISNUMBER('Visitor log'!$C189),'Visitor log'!$C189&lt;=TODAY()-RetentionDays),1,0)</f>
        <v>0</v>
      </c>
    </row>
    <row r="186" customFormat="false" ht="15" hidden="false" customHeight="false" outlineLevel="0" collapsed="false">
      <c r="A186" s="77" t="str">
        <f aca="false">IF(OR('Visitor log'!$D190="",'Visitor log'!$D190=""),"",'Visitor log'!$D190)</f>
        <v/>
      </c>
      <c r="B186" s="77" t="str">
        <f aca="false">IF(OR('Visitor log'!$D190="",'Visitor log'!$E190=""),"",'Visitor log'!$E190)</f>
        <v/>
      </c>
      <c r="C186" s="77" t="str">
        <f aca="false">IF(OR('Visitor log'!$D190="",'Visitor log'!$I190=""),"",'Visitor log'!$I190)</f>
        <v/>
      </c>
      <c r="D186" s="78" t="str">
        <f aca="false">IF(OR('Visitor log'!$D190="",'Visitor log'!$L190=""),"",'Visitor log'!$L190)</f>
        <v/>
      </c>
      <c r="E186" s="77" t="str">
        <f aca="false">IF(OR('Visitor log'!$D190="",'Visitor log'!$K190=""),"",'Visitor log'!$K190)</f>
        <v/>
      </c>
      <c r="F186" s="77" t="str">
        <f aca="false">IF(OR('Visitor log'!$D190="",'Visitor log'!$H190=""),"",'Visitor log'!$H190)</f>
        <v/>
      </c>
      <c r="G186" s="77" t="n">
        <f aca="false">IF(AND('Visitor log'!$D190&lt;&gt;"",'Visitor log'!$C190=SelectedDate,'Visitor log'!$L190&lt;&gt;"",'Visitor log'!$M190=""),1,0)</f>
        <v>0</v>
      </c>
      <c r="H186" s="77" t="str">
        <f aca="false">IF(G186=1,SUM($G$3:G186),"")</f>
        <v/>
      </c>
      <c r="I186" s="77" t="n">
        <f aca="false">IF(AND('Visitor log'!$D190&lt;&gt;"",'Visitor log'!$C190=SelectedDate,'Visitor log'!$L190=""),1,0)</f>
        <v>0</v>
      </c>
      <c r="J186" s="77" t="n">
        <f aca="false">IF(AND('Visitor log'!$D190&lt;&gt;"",'Visitor log'!$C190=SelectedDate,'Visitor log'!$L190&lt;&gt;""),1,0)</f>
        <v>0</v>
      </c>
      <c r="K186" s="80" t="str">
        <f aca="false">IF(AND('Visitor log'!$L190&lt;&gt;"",'Visitor log'!$M190&lt;&gt;""),'Visitor log'!$M190-'Visitor log'!$L190,"")</f>
        <v/>
      </c>
      <c r="L186" s="77" t="n">
        <f aca="true">IF(AND('Visitor log'!$D190&lt;&gt;"",ISNUMBER('Visitor log'!$C190),'Visitor log'!$C190&lt;TODAY(),'Visitor log'!$L190&lt;&gt;"",'Visitor log'!$M190=""),1,0)</f>
        <v>0</v>
      </c>
      <c r="M186" s="77" t="n">
        <f aca="true">IF(AND('Visitor log'!$D190&lt;&gt;"",ISNUMBER('Visitor log'!$C190),'Visitor log'!$C190&lt;=TODAY()-RetentionDays),1,0)</f>
        <v>0</v>
      </c>
    </row>
    <row r="187" customFormat="false" ht="15" hidden="false" customHeight="false" outlineLevel="0" collapsed="false">
      <c r="A187" s="77" t="str">
        <f aca="false">IF(OR('Visitor log'!$D191="",'Visitor log'!$D191=""),"",'Visitor log'!$D191)</f>
        <v/>
      </c>
      <c r="B187" s="77" t="str">
        <f aca="false">IF(OR('Visitor log'!$D191="",'Visitor log'!$E191=""),"",'Visitor log'!$E191)</f>
        <v/>
      </c>
      <c r="C187" s="77" t="str">
        <f aca="false">IF(OR('Visitor log'!$D191="",'Visitor log'!$I191=""),"",'Visitor log'!$I191)</f>
        <v/>
      </c>
      <c r="D187" s="78" t="str">
        <f aca="false">IF(OR('Visitor log'!$D191="",'Visitor log'!$L191=""),"",'Visitor log'!$L191)</f>
        <v/>
      </c>
      <c r="E187" s="77" t="str">
        <f aca="false">IF(OR('Visitor log'!$D191="",'Visitor log'!$K191=""),"",'Visitor log'!$K191)</f>
        <v/>
      </c>
      <c r="F187" s="77" t="str">
        <f aca="false">IF(OR('Visitor log'!$D191="",'Visitor log'!$H191=""),"",'Visitor log'!$H191)</f>
        <v/>
      </c>
      <c r="G187" s="77" t="n">
        <f aca="false">IF(AND('Visitor log'!$D191&lt;&gt;"",'Visitor log'!$C191=SelectedDate,'Visitor log'!$L191&lt;&gt;"",'Visitor log'!$M191=""),1,0)</f>
        <v>0</v>
      </c>
      <c r="H187" s="77" t="str">
        <f aca="false">IF(G187=1,SUM($G$3:G187),"")</f>
        <v/>
      </c>
      <c r="I187" s="77" t="n">
        <f aca="false">IF(AND('Visitor log'!$D191&lt;&gt;"",'Visitor log'!$C191=SelectedDate,'Visitor log'!$L191=""),1,0)</f>
        <v>0</v>
      </c>
      <c r="J187" s="77" t="n">
        <f aca="false">IF(AND('Visitor log'!$D191&lt;&gt;"",'Visitor log'!$C191=SelectedDate,'Visitor log'!$L191&lt;&gt;""),1,0)</f>
        <v>0</v>
      </c>
      <c r="K187" s="80" t="str">
        <f aca="false">IF(AND('Visitor log'!$L191&lt;&gt;"",'Visitor log'!$M191&lt;&gt;""),'Visitor log'!$M191-'Visitor log'!$L191,"")</f>
        <v/>
      </c>
      <c r="L187" s="77" t="n">
        <f aca="true">IF(AND('Visitor log'!$D191&lt;&gt;"",ISNUMBER('Visitor log'!$C191),'Visitor log'!$C191&lt;TODAY(),'Visitor log'!$L191&lt;&gt;"",'Visitor log'!$M191=""),1,0)</f>
        <v>0</v>
      </c>
      <c r="M187" s="77" t="n">
        <f aca="true">IF(AND('Visitor log'!$D191&lt;&gt;"",ISNUMBER('Visitor log'!$C191),'Visitor log'!$C191&lt;=TODAY()-RetentionDays),1,0)</f>
        <v>0</v>
      </c>
    </row>
    <row r="188" customFormat="false" ht="15" hidden="false" customHeight="false" outlineLevel="0" collapsed="false">
      <c r="A188" s="77" t="str">
        <f aca="false">IF(OR('Visitor log'!$D192="",'Visitor log'!$D192=""),"",'Visitor log'!$D192)</f>
        <v/>
      </c>
      <c r="B188" s="77" t="str">
        <f aca="false">IF(OR('Visitor log'!$D192="",'Visitor log'!$E192=""),"",'Visitor log'!$E192)</f>
        <v/>
      </c>
      <c r="C188" s="77" t="str">
        <f aca="false">IF(OR('Visitor log'!$D192="",'Visitor log'!$I192=""),"",'Visitor log'!$I192)</f>
        <v/>
      </c>
      <c r="D188" s="78" t="str">
        <f aca="false">IF(OR('Visitor log'!$D192="",'Visitor log'!$L192=""),"",'Visitor log'!$L192)</f>
        <v/>
      </c>
      <c r="E188" s="77" t="str">
        <f aca="false">IF(OR('Visitor log'!$D192="",'Visitor log'!$K192=""),"",'Visitor log'!$K192)</f>
        <v/>
      </c>
      <c r="F188" s="77" t="str">
        <f aca="false">IF(OR('Visitor log'!$D192="",'Visitor log'!$H192=""),"",'Visitor log'!$H192)</f>
        <v/>
      </c>
      <c r="G188" s="77" t="n">
        <f aca="false">IF(AND('Visitor log'!$D192&lt;&gt;"",'Visitor log'!$C192=SelectedDate,'Visitor log'!$L192&lt;&gt;"",'Visitor log'!$M192=""),1,0)</f>
        <v>0</v>
      </c>
      <c r="H188" s="77" t="str">
        <f aca="false">IF(G188=1,SUM($G$3:G188),"")</f>
        <v/>
      </c>
      <c r="I188" s="77" t="n">
        <f aca="false">IF(AND('Visitor log'!$D192&lt;&gt;"",'Visitor log'!$C192=SelectedDate,'Visitor log'!$L192=""),1,0)</f>
        <v>0</v>
      </c>
      <c r="J188" s="77" t="n">
        <f aca="false">IF(AND('Visitor log'!$D192&lt;&gt;"",'Visitor log'!$C192=SelectedDate,'Visitor log'!$L192&lt;&gt;""),1,0)</f>
        <v>0</v>
      </c>
      <c r="K188" s="80" t="str">
        <f aca="false">IF(AND('Visitor log'!$L192&lt;&gt;"",'Visitor log'!$M192&lt;&gt;""),'Visitor log'!$M192-'Visitor log'!$L192,"")</f>
        <v/>
      </c>
      <c r="L188" s="77" t="n">
        <f aca="true">IF(AND('Visitor log'!$D192&lt;&gt;"",ISNUMBER('Visitor log'!$C192),'Visitor log'!$C192&lt;TODAY(),'Visitor log'!$L192&lt;&gt;"",'Visitor log'!$M192=""),1,0)</f>
        <v>0</v>
      </c>
      <c r="M188" s="77" t="n">
        <f aca="true">IF(AND('Visitor log'!$D192&lt;&gt;"",ISNUMBER('Visitor log'!$C192),'Visitor log'!$C192&lt;=TODAY()-RetentionDays),1,0)</f>
        <v>0</v>
      </c>
    </row>
    <row r="189" customFormat="false" ht="15" hidden="false" customHeight="false" outlineLevel="0" collapsed="false">
      <c r="A189" s="77" t="str">
        <f aca="false">IF(OR('Visitor log'!$D193="",'Visitor log'!$D193=""),"",'Visitor log'!$D193)</f>
        <v/>
      </c>
      <c r="B189" s="77" t="str">
        <f aca="false">IF(OR('Visitor log'!$D193="",'Visitor log'!$E193=""),"",'Visitor log'!$E193)</f>
        <v/>
      </c>
      <c r="C189" s="77" t="str">
        <f aca="false">IF(OR('Visitor log'!$D193="",'Visitor log'!$I193=""),"",'Visitor log'!$I193)</f>
        <v/>
      </c>
      <c r="D189" s="78" t="str">
        <f aca="false">IF(OR('Visitor log'!$D193="",'Visitor log'!$L193=""),"",'Visitor log'!$L193)</f>
        <v/>
      </c>
      <c r="E189" s="77" t="str">
        <f aca="false">IF(OR('Visitor log'!$D193="",'Visitor log'!$K193=""),"",'Visitor log'!$K193)</f>
        <v/>
      </c>
      <c r="F189" s="77" t="str">
        <f aca="false">IF(OR('Visitor log'!$D193="",'Visitor log'!$H193=""),"",'Visitor log'!$H193)</f>
        <v/>
      </c>
      <c r="G189" s="77" t="n">
        <f aca="false">IF(AND('Visitor log'!$D193&lt;&gt;"",'Visitor log'!$C193=SelectedDate,'Visitor log'!$L193&lt;&gt;"",'Visitor log'!$M193=""),1,0)</f>
        <v>0</v>
      </c>
      <c r="H189" s="77" t="str">
        <f aca="false">IF(G189=1,SUM($G$3:G189),"")</f>
        <v/>
      </c>
      <c r="I189" s="77" t="n">
        <f aca="false">IF(AND('Visitor log'!$D193&lt;&gt;"",'Visitor log'!$C193=SelectedDate,'Visitor log'!$L193=""),1,0)</f>
        <v>0</v>
      </c>
      <c r="J189" s="77" t="n">
        <f aca="false">IF(AND('Visitor log'!$D193&lt;&gt;"",'Visitor log'!$C193=SelectedDate,'Visitor log'!$L193&lt;&gt;""),1,0)</f>
        <v>0</v>
      </c>
      <c r="K189" s="80" t="str">
        <f aca="false">IF(AND('Visitor log'!$L193&lt;&gt;"",'Visitor log'!$M193&lt;&gt;""),'Visitor log'!$M193-'Visitor log'!$L193,"")</f>
        <v/>
      </c>
      <c r="L189" s="77" t="n">
        <f aca="true">IF(AND('Visitor log'!$D193&lt;&gt;"",ISNUMBER('Visitor log'!$C193),'Visitor log'!$C193&lt;TODAY(),'Visitor log'!$L193&lt;&gt;"",'Visitor log'!$M193=""),1,0)</f>
        <v>0</v>
      </c>
      <c r="M189" s="77" t="n">
        <f aca="true">IF(AND('Visitor log'!$D193&lt;&gt;"",ISNUMBER('Visitor log'!$C193),'Visitor log'!$C193&lt;=TODAY()-RetentionDays),1,0)</f>
        <v>0</v>
      </c>
    </row>
    <row r="190" customFormat="false" ht="15" hidden="false" customHeight="false" outlineLevel="0" collapsed="false">
      <c r="A190" s="77" t="str">
        <f aca="false">IF(OR('Visitor log'!$D194="",'Visitor log'!$D194=""),"",'Visitor log'!$D194)</f>
        <v/>
      </c>
      <c r="B190" s="77" t="str">
        <f aca="false">IF(OR('Visitor log'!$D194="",'Visitor log'!$E194=""),"",'Visitor log'!$E194)</f>
        <v/>
      </c>
      <c r="C190" s="77" t="str">
        <f aca="false">IF(OR('Visitor log'!$D194="",'Visitor log'!$I194=""),"",'Visitor log'!$I194)</f>
        <v/>
      </c>
      <c r="D190" s="78" t="str">
        <f aca="false">IF(OR('Visitor log'!$D194="",'Visitor log'!$L194=""),"",'Visitor log'!$L194)</f>
        <v/>
      </c>
      <c r="E190" s="77" t="str">
        <f aca="false">IF(OR('Visitor log'!$D194="",'Visitor log'!$K194=""),"",'Visitor log'!$K194)</f>
        <v/>
      </c>
      <c r="F190" s="77" t="str">
        <f aca="false">IF(OR('Visitor log'!$D194="",'Visitor log'!$H194=""),"",'Visitor log'!$H194)</f>
        <v/>
      </c>
      <c r="G190" s="77" t="n">
        <f aca="false">IF(AND('Visitor log'!$D194&lt;&gt;"",'Visitor log'!$C194=SelectedDate,'Visitor log'!$L194&lt;&gt;"",'Visitor log'!$M194=""),1,0)</f>
        <v>0</v>
      </c>
      <c r="H190" s="77" t="str">
        <f aca="false">IF(G190=1,SUM($G$3:G190),"")</f>
        <v/>
      </c>
      <c r="I190" s="77" t="n">
        <f aca="false">IF(AND('Visitor log'!$D194&lt;&gt;"",'Visitor log'!$C194=SelectedDate,'Visitor log'!$L194=""),1,0)</f>
        <v>0</v>
      </c>
      <c r="J190" s="77" t="n">
        <f aca="false">IF(AND('Visitor log'!$D194&lt;&gt;"",'Visitor log'!$C194=SelectedDate,'Visitor log'!$L194&lt;&gt;""),1,0)</f>
        <v>0</v>
      </c>
      <c r="K190" s="80" t="str">
        <f aca="false">IF(AND('Visitor log'!$L194&lt;&gt;"",'Visitor log'!$M194&lt;&gt;""),'Visitor log'!$M194-'Visitor log'!$L194,"")</f>
        <v/>
      </c>
      <c r="L190" s="77" t="n">
        <f aca="true">IF(AND('Visitor log'!$D194&lt;&gt;"",ISNUMBER('Visitor log'!$C194),'Visitor log'!$C194&lt;TODAY(),'Visitor log'!$L194&lt;&gt;"",'Visitor log'!$M194=""),1,0)</f>
        <v>0</v>
      </c>
      <c r="M190" s="77" t="n">
        <f aca="true">IF(AND('Visitor log'!$D194&lt;&gt;"",ISNUMBER('Visitor log'!$C194),'Visitor log'!$C194&lt;=TODAY()-RetentionDays),1,0)</f>
        <v>0</v>
      </c>
    </row>
    <row r="191" customFormat="false" ht="15" hidden="false" customHeight="false" outlineLevel="0" collapsed="false">
      <c r="A191" s="77" t="str">
        <f aca="false">IF(OR('Visitor log'!$D195="",'Visitor log'!$D195=""),"",'Visitor log'!$D195)</f>
        <v/>
      </c>
      <c r="B191" s="77" t="str">
        <f aca="false">IF(OR('Visitor log'!$D195="",'Visitor log'!$E195=""),"",'Visitor log'!$E195)</f>
        <v/>
      </c>
      <c r="C191" s="77" t="str">
        <f aca="false">IF(OR('Visitor log'!$D195="",'Visitor log'!$I195=""),"",'Visitor log'!$I195)</f>
        <v/>
      </c>
      <c r="D191" s="78" t="str">
        <f aca="false">IF(OR('Visitor log'!$D195="",'Visitor log'!$L195=""),"",'Visitor log'!$L195)</f>
        <v/>
      </c>
      <c r="E191" s="77" t="str">
        <f aca="false">IF(OR('Visitor log'!$D195="",'Visitor log'!$K195=""),"",'Visitor log'!$K195)</f>
        <v/>
      </c>
      <c r="F191" s="77" t="str">
        <f aca="false">IF(OR('Visitor log'!$D195="",'Visitor log'!$H195=""),"",'Visitor log'!$H195)</f>
        <v/>
      </c>
      <c r="G191" s="77" t="n">
        <f aca="false">IF(AND('Visitor log'!$D195&lt;&gt;"",'Visitor log'!$C195=SelectedDate,'Visitor log'!$L195&lt;&gt;"",'Visitor log'!$M195=""),1,0)</f>
        <v>0</v>
      </c>
      <c r="H191" s="77" t="str">
        <f aca="false">IF(G191=1,SUM($G$3:G191),"")</f>
        <v/>
      </c>
      <c r="I191" s="77" t="n">
        <f aca="false">IF(AND('Visitor log'!$D195&lt;&gt;"",'Visitor log'!$C195=SelectedDate,'Visitor log'!$L195=""),1,0)</f>
        <v>0</v>
      </c>
      <c r="J191" s="77" t="n">
        <f aca="false">IF(AND('Visitor log'!$D195&lt;&gt;"",'Visitor log'!$C195=SelectedDate,'Visitor log'!$L195&lt;&gt;""),1,0)</f>
        <v>0</v>
      </c>
      <c r="K191" s="80" t="str">
        <f aca="false">IF(AND('Visitor log'!$L195&lt;&gt;"",'Visitor log'!$M195&lt;&gt;""),'Visitor log'!$M195-'Visitor log'!$L195,"")</f>
        <v/>
      </c>
      <c r="L191" s="77" t="n">
        <f aca="true">IF(AND('Visitor log'!$D195&lt;&gt;"",ISNUMBER('Visitor log'!$C195),'Visitor log'!$C195&lt;TODAY(),'Visitor log'!$L195&lt;&gt;"",'Visitor log'!$M195=""),1,0)</f>
        <v>0</v>
      </c>
      <c r="M191" s="77" t="n">
        <f aca="true">IF(AND('Visitor log'!$D195&lt;&gt;"",ISNUMBER('Visitor log'!$C195),'Visitor log'!$C195&lt;=TODAY()-RetentionDays),1,0)</f>
        <v>0</v>
      </c>
    </row>
    <row r="192" customFormat="false" ht="15" hidden="false" customHeight="false" outlineLevel="0" collapsed="false">
      <c r="A192" s="77" t="str">
        <f aca="false">IF(OR('Visitor log'!$D196="",'Visitor log'!$D196=""),"",'Visitor log'!$D196)</f>
        <v/>
      </c>
      <c r="B192" s="77" t="str">
        <f aca="false">IF(OR('Visitor log'!$D196="",'Visitor log'!$E196=""),"",'Visitor log'!$E196)</f>
        <v/>
      </c>
      <c r="C192" s="77" t="str">
        <f aca="false">IF(OR('Visitor log'!$D196="",'Visitor log'!$I196=""),"",'Visitor log'!$I196)</f>
        <v/>
      </c>
      <c r="D192" s="78" t="str">
        <f aca="false">IF(OR('Visitor log'!$D196="",'Visitor log'!$L196=""),"",'Visitor log'!$L196)</f>
        <v/>
      </c>
      <c r="E192" s="77" t="str">
        <f aca="false">IF(OR('Visitor log'!$D196="",'Visitor log'!$K196=""),"",'Visitor log'!$K196)</f>
        <v/>
      </c>
      <c r="F192" s="77" t="str">
        <f aca="false">IF(OR('Visitor log'!$D196="",'Visitor log'!$H196=""),"",'Visitor log'!$H196)</f>
        <v/>
      </c>
      <c r="G192" s="77" t="n">
        <f aca="false">IF(AND('Visitor log'!$D196&lt;&gt;"",'Visitor log'!$C196=SelectedDate,'Visitor log'!$L196&lt;&gt;"",'Visitor log'!$M196=""),1,0)</f>
        <v>0</v>
      </c>
      <c r="H192" s="77" t="str">
        <f aca="false">IF(G192=1,SUM($G$3:G192),"")</f>
        <v/>
      </c>
      <c r="I192" s="77" t="n">
        <f aca="false">IF(AND('Visitor log'!$D196&lt;&gt;"",'Visitor log'!$C196=SelectedDate,'Visitor log'!$L196=""),1,0)</f>
        <v>0</v>
      </c>
      <c r="J192" s="77" t="n">
        <f aca="false">IF(AND('Visitor log'!$D196&lt;&gt;"",'Visitor log'!$C196=SelectedDate,'Visitor log'!$L196&lt;&gt;""),1,0)</f>
        <v>0</v>
      </c>
      <c r="K192" s="80" t="str">
        <f aca="false">IF(AND('Visitor log'!$L196&lt;&gt;"",'Visitor log'!$M196&lt;&gt;""),'Visitor log'!$M196-'Visitor log'!$L196,"")</f>
        <v/>
      </c>
      <c r="L192" s="77" t="n">
        <f aca="true">IF(AND('Visitor log'!$D196&lt;&gt;"",ISNUMBER('Visitor log'!$C196),'Visitor log'!$C196&lt;TODAY(),'Visitor log'!$L196&lt;&gt;"",'Visitor log'!$M196=""),1,0)</f>
        <v>0</v>
      </c>
      <c r="M192" s="77" t="n">
        <f aca="true">IF(AND('Visitor log'!$D196&lt;&gt;"",ISNUMBER('Visitor log'!$C196),'Visitor log'!$C196&lt;=TODAY()-RetentionDays),1,0)</f>
        <v>0</v>
      </c>
    </row>
    <row r="193" customFormat="false" ht="15" hidden="false" customHeight="false" outlineLevel="0" collapsed="false">
      <c r="A193" s="77" t="str">
        <f aca="false">IF(OR('Visitor log'!$D197="",'Visitor log'!$D197=""),"",'Visitor log'!$D197)</f>
        <v/>
      </c>
      <c r="B193" s="77" t="str">
        <f aca="false">IF(OR('Visitor log'!$D197="",'Visitor log'!$E197=""),"",'Visitor log'!$E197)</f>
        <v/>
      </c>
      <c r="C193" s="77" t="str">
        <f aca="false">IF(OR('Visitor log'!$D197="",'Visitor log'!$I197=""),"",'Visitor log'!$I197)</f>
        <v/>
      </c>
      <c r="D193" s="78" t="str">
        <f aca="false">IF(OR('Visitor log'!$D197="",'Visitor log'!$L197=""),"",'Visitor log'!$L197)</f>
        <v/>
      </c>
      <c r="E193" s="77" t="str">
        <f aca="false">IF(OR('Visitor log'!$D197="",'Visitor log'!$K197=""),"",'Visitor log'!$K197)</f>
        <v/>
      </c>
      <c r="F193" s="77" t="str">
        <f aca="false">IF(OR('Visitor log'!$D197="",'Visitor log'!$H197=""),"",'Visitor log'!$H197)</f>
        <v/>
      </c>
      <c r="G193" s="77" t="n">
        <f aca="false">IF(AND('Visitor log'!$D197&lt;&gt;"",'Visitor log'!$C197=SelectedDate,'Visitor log'!$L197&lt;&gt;"",'Visitor log'!$M197=""),1,0)</f>
        <v>0</v>
      </c>
      <c r="H193" s="77" t="str">
        <f aca="false">IF(G193=1,SUM($G$3:G193),"")</f>
        <v/>
      </c>
      <c r="I193" s="77" t="n">
        <f aca="false">IF(AND('Visitor log'!$D197&lt;&gt;"",'Visitor log'!$C197=SelectedDate,'Visitor log'!$L197=""),1,0)</f>
        <v>0</v>
      </c>
      <c r="J193" s="77" t="n">
        <f aca="false">IF(AND('Visitor log'!$D197&lt;&gt;"",'Visitor log'!$C197=SelectedDate,'Visitor log'!$L197&lt;&gt;""),1,0)</f>
        <v>0</v>
      </c>
      <c r="K193" s="80" t="str">
        <f aca="false">IF(AND('Visitor log'!$L197&lt;&gt;"",'Visitor log'!$M197&lt;&gt;""),'Visitor log'!$M197-'Visitor log'!$L197,"")</f>
        <v/>
      </c>
      <c r="L193" s="77" t="n">
        <f aca="true">IF(AND('Visitor log'!$D197&lt;&gt;"",ISNUMBER('Visitor log'!$C197),'Visitor log'!$C197&lt;TODAY(),'Visitor log'!$L197&lt;&gt;"",'Visitor log'!$M197=""),1,0)</f>
        <v>0</v>
      </c>
      <c r="M193" s="77" t="n">
        <f aca="true">IF(AND('Visitor log'!$D197&lt;&gt;"",ISNUMBER('Visitor log'!$C197),'Visitor log'!$C197&lt;=TODAY()-RetentionDays),1,0)</f>
        <v>0</v>
      </c>
    </row>
    <row r="194" customFormat="false" ht="15" hidden="false" customHeight="false" outlineLevel="0" collapsed="false">
      <c r="A194" s="77" t="str">
        <f aca="false">IF(OR('Visitor log'!$D198="",'Visitor log'!$D198=""),"",'Visitor log'!$D198)</f>
        <v/>
      </c>
      <c r="B194" s="77" t="str">
        <f aca="false">IF(OR('Visitor log'!$D198="",'Visitor log'!$E198=""),"",'Visitor log'!$E198)</f>
        <v/>
      </c>
      <c r="C194" s="77" t="str">
        <f aca="false">IF(OR('Visitor log'!$D198="",'Visitor log'!$I198=""),"",'Visitor log'!$I198)</f>
        <v/>
      </c>
      <c r="D194" s="78" t="str">
        <f aca="false">IF(OR('Visitor log'!$D198="",'Visitor log'!$L198=""),"",'Visitor log'!$L198)</f>
        <v/>
      </c>
      <c r="E194" s="77" t="str">
        <f aca="false">IF(OR('Visitor log'!$D198="",'Visitor log'!$K198=""),"",'Visitor log'!$K198)</f>
        <v/>
      </c>
      <c r="F194" s="77" t="str">
        <f aca="false">IF(OR('Visitor log'!$D198="",'Visitor log'!$H198=""),"",'Visitor log'!$H198)</f>
        <v/>
      </c>
      <c r="G194" s="77" t="n">
        <f aca="false">IF(AND('Visitor log'!$D198&lt;&gt;"",'Visitor log'!$C198=SelectedDate,'Visitor log'!$L198&lt;&gt;"",'Visitor log'!$M198=""),1,0)</f>
        <v>0</v>
      </c>
      <c r="H194" s="77" t="str">
        <f aca="false">IF(G194=1,SUM($G$3:G194),"")</f>
        <v/>
      </c>
      <c r="I194" s="77" t="n">
        <f aca="false">IF(AND('Visitor log'!$D198&lt;&gt;"",'Visitor log'!$C198=SelectedDate,'Visitor log'!$L198=""),1,0)</f>
        <v>0</v>
      </c>
      <c r="J194" s="77" t="n">
        <f aca="false">IF(AND('Visitor log'!$D198&lt;&gt;"",'Visitor log'!$C198=SelectedDate,'Visitor log'!$L198&lt;&gt;""),1,0)</f>
        <v>0</v>
      </c>
      <c r="K194" s="80" t="str">
        <f aca="false">IF(AND('Visitor log'!$L198&lt;&gt;"",'Visitor log'!$M198&lt;&gt;""),'Visitor log'!$M198-'Visitor log'!$L198,"")</f>
        <v/>
      </c>
      <c r="L194" s="77" t="n">
        <f aca="true">IF(AND('Visitor log'!$D198&lt;&gt;"",ISNUMBER('Visitor log'!$C198),'Visitor log'!$C198&lt;TODAY(),'Visitor log'!$L198&lt;&gt;"",'Visitor log'!$M198=""),1,0)</f>
        <v>0</v>
      </c>
      <c r="M194" s="77" t="n">
        <f aca="true">IF(AND('Visitor log'!$D198&lt;&gt;"",ISNUMBER('Visitor log'!$C198),'Visitor log'!$C198&lt;=TODAY()-RetentionDays),1,0)</f>
        <v>0</v>
      </c>
    </row>
    <row r="195" customFormat="false" ht="15" hidden="false" customHeight="false" outlineLevel="0" collapsed="false">
      <c r="A195" s="77" t="str">
        <f aca="false">IF(OR('Visitor log'!$D199="",'Visitor log'!$D199=""),"",'Visitor log'!$D199)</f>
        <v/>
      </c>
      <c r="B195" s="77" t="str">
        <f aca="false">IF(OR('Visitor log'!$D199="",'Visitor log'!$E199=""),"",'Visitor log'!$E199)</f>
        <v/>
      </c>
      <c r="C195" s="77" t="str">
        <f aca="false">IF(OR('Visitor log'!$D199="",'Visitor log'!$I199=""),"",'Visitor log'!$I199)</f>
        <v/>
      </c>
      <c r="D195" s="78" t="str">
        <f aca="false">IF(OR('Visitor log'!$D199="",'Visitor log'!$L199=""),"",'Visitor log'!$L199)</f>
        <v/>
      </c>
      <c r="E195" s="77" t="str">
        <f aca="false">IF(OR('Visitor log'!$D199="",'Visitor log'!$K199=""),"",'Visitor log'!$K199)</f>
        <v/>
      </c>
      <c r="F195" s="77" t="str">
        <f aca="false">IF(OR('Visitor log'!$D199="",'Visitor log'!$H199=""),"",'Visitor log'!$H199)</f>
        <v/>
      </c>
      <c r="G195" s="77" t="n">
        <f aca="false">IF(AND('Visitor log'!$D199&lt;&gt;"",'Visitor log'!$C199=SelectedDate,'Visitor log'!$L199&lt;&gt;"",'Visitor log'!$M199=""),1,0)</f>
        <v>0</v>
      </c>
      <c r="H195" s="77" t="str">
        <f aca="false">IF(G195=1,SUM($G$3:G195),"")</f>
        <v/>
      </c>
      <c r="I195" s="77" t="n">
        <f aca="false">IF(AND('Visitor log'!$D199&lt;&gt;"",'Visitor log'!$C199=SelectedDate,'Visitor log'!$L199=""),1,0)</f>
        <v>0</v>
      </c>
      <c r="J195" s="77" t="n">
        <f aca="false">IF(AND('Visitor log'!$D199&lt;&gt;"",'Visitor log'!$C199=SelectedDate,'Visitor log'!$L199&lt;&gt;""),1,0)</f>
        <v>0</v>
      </c>
      <c r="K195" s="80" t="str">
        <f aca="false">IF(AND('Visitor log'!$L199&lt;&gt;"",'Visitor log'!$M199&lt;&gt;""),'Visitor log'!$M199-'Visitor log'!$L199,"")</f>
        <v/>
      </c>
      <c r="L195" s="77" t="n">
        <f aca="true">IF(AND('Visitor log'!$D199&lt;&gt;"",ISNUMBER('Visitor log'!$C199),'Visitor log'!$C199&lt;TODAY(),'Visitor log'!$L199&lt;&gt;"",'Visitor log'!$M199=""),1,0)</f>
        <v>0</v>
      </c>
      <c r="M195" s="77" t="n">
        <f aca="true">IF(AND('Visitor log'!$D199&lt;&gt;"",ISNUMBER('Visitor log'!$C199),'Visitor log'!$C199&lt;=TODAY()-RetentionDays),1,0)</f>
        <v>0</v>
      </c>
    </row>
    <row r="196" customFormat="false" ht="15" hidden="false" customHeight="false" outlineLevel="0" collapsed="false">
      <c r="A196" s="77" t="str">
        <f aca="false">IF(OR('Visitor log'!$D200="",'Visitor log'!$D200=""),"",'Visitor log'!$D200)</f>
        <v/>
      </c>
      <c r="B196" s="77" t="str">
        <f aca="false">IF(OR('Visitor log'!$D200="",'Visitor log'!$E200=""),"",'Visitor log'!$E200)</f>
        <v/>
      </c>
      <c r="C196" s="77" t="str">
        <f aca="false">IF(OR('Visitor log'!$D200="",'Visitor log'!$I200=""),"",'Visitor log'!$I200)</f>
        <v/>
      </c>
      <c r="D196" s="78" t="str">
        <f aca="false">IF(OR('Visitor log'!$D200="",'Visitor log'!$L200=""),"",'Visitor log'!$L200)</f>
        <v/>
      </c>
      <c r="E196" s="77" t="str">
        <f aca="false">IF(OR('Visitor log'!$D200="",'Visitor log'!$K200=""),"",'Visitor log'!$K200)</f>
        <v/>
      </c>
      <c r="F196" s="77" t="str">
        <f aca="false">IF(OR('Visitor log'!$D200="",'Visitor log'!$H200=""),"",'Visitor log'!$H200)</f>
        <v/>
      </c>
      <c r="G196" s="77" t="n">
        <f aca="false">IF(AND('Visitor log'!$D200&lt;&gt;"",'Visitor log'!$C200=SelectedDate,'Visitor log'!$L200&lt;&gt;"",'Visitor log'!$M200=""),1,0)</f>
        <v>0</v>
      </c>
      <c r="H196" s="77" t="str">
        <f aca="false">IF(G196=1,SUM($G$3:G196),"")</f>
        <v/>
      </c>
      <c r="I196" s="77" t="n">
        <f aca="false">IF(AND('Visitor log'!$D200&lt;&gt;"",'Visitor log'!$C200=SelectedDate,'Visitor log'!$L200=""),1,0)</f>
        <v>0</v>
      </c>
      <c r="J196" s="77" t="n">
        <f aca="false">IF(AND('Visitor log'!$D200&lt;&gt;"",'Visitor log'!$C200=SelectedDate,'Visitor log'!$L200&lt;&gt;""),1,0)</f>
        <v>0</v>
      </c>
      <c r="K196" s="80" t="str">
        <f aca="false">IF(AND('Visitor log'!$L200&lt;&gt;"",'Visitor log'!$M200&lt;&gt;""),'Visitor log'!$M200-'Visitor log'!$L200,"")</f>
        <v/>
      </c>
      <c r="L196" s="77" t="n">
        <f aca="true">IF(AND('Visitor log'!$D200&lt;&gt;"",ISNUMBER('Visitor log'!$C200),'Visitor log'!$C200&lt;TODAY(),'Visitor log'!$L200&lt;&gt;"",'Visitor log'!$M200=""),1,0)</f>
        <v>0</v>
      </c>
      <c r="M196" s="77" t="n">
        <f aca="true">IF(AND('Visitor log'!$D200&lt;&gt;"",ISNUMBER('Visitor log'!$C200),'Visitor log'!$C200&lt;=TODAY()-RetentionDays),1,0)</f>
        <v>0</v>
      </c>
    </row>
    <row r="197" customFormat="false" ht="15" hidden="false" customHeight="false" outlineLevel="0" collapsed="false">
      <c r="A197" s="77" t="str">
        <f aca="false">IF(OR('Visitor log'!$D201="",'Visitor log'!$D201=""),"",'Visitor log'!$D201)</f>
        <v/>
      </c>
      <c r="B197" s="77" t="str">
        <f aca="false">IF(OR('Visitor log'!$D201="",'Visitor log'!$E201=""),"",'Visitor log'!$E201)</f>
        <v/>
      </c>
      <c r="C197" s="77" t="str">
        <f aca="false">IF(OR('Visitor log'!$D201="",'Visitor log'!$I201=""),"",'Visitor log'!$I201)</f>
        <v/>
      </c>
      <c r="D197" s="78" t="str">
        <f aca="false">IF(OR('Visitor log'!$D201="",'Visitor log'!$L201=""),"",'Visitor log'!$L201)</f>
        <v/>
      </c>
      <c r="E197" s="77" t="str">
        <f aca="false">IF(OR('Visitor log'!$D201="",'Visitor log'!$K201=""),"",'Visitor log'!$K201)</f>
        <v/>
      </c>
      <c r="F197" s="77" t="str">
        <f aca="false">IF(OR('Visitor log'!$D201="",'Visitor log'!$H201=""),"",'Visitor log'!$H201)</f>
        <v/>
      </c>
      <c r="G197" s="77" t="n">
        <f aca="false">IF(AND('Visitor log'!$D201&lt;&gt;"",'Visitor log'!$C201=SelectedDate,'Visitor log'!$L201&lt;&gt;"",'Visitor log'!$M201=""),1,0)</f>
        <v>0</v>
      </c>
      <c r="H197" s="77" t="str">
        <f aca="false">IF(G197=1,SUM($G$3:G197),"")</f>
        <v/>
      </c>
      <c r="I197" s="77" t="n">
        <f aca="false">IF(AND('Visitor log'!$D201&lt;&gt;"",'Visitor log'!$C201=SelectedDate,'Visitor log'!$L201=""),1,0)</f>
        <v>0</v>
      </c>
      <c r="J197" s="77" t="n">
        <f aca="false">IF(AND('Visitor log'!$D201&lt;&gt;"",'Visitor log'!$C201=SelectedDate,'Visitor log'!$L201&lt;&gt;""),1,0)</f>
        <v>0</v>
      </c>
      <c r="K197" s="80" t="str">
        <f aca="false">IF(AND('Visitor log'!$L201&lt;&gt;"",'Visitor log'!$M201&lt;&gt;""),'Visitor log'!$M201-'Visitor log'!$L201,"")</f>
        <v/>
      </c>
      <c r="L197" s="77" t="n">
        <f aca="true">IF(AND('Visitor log'!$D201&lt;&gt;"",ISNUMBER('Visitor log'!$C201),'Visitor log'!$C201&lt;TODAY(),'Visitor log'!$L201&lt;&gt;"",'Visitor log'!$M201=""),1,0)</f>
        <v>0</v>
      </c>
      <c r="M197" s="77" t="n">
        <f aca="true">IF(AND('Visitor log'!$D201&lt;&gt;"",ISNUMBER('Visitor log'!$C201),'Visitor log'!$C201&lt;=TODAY()-RetentionDays),1,0)</f>
        <v>0</v>
      </c>
    </row>
    <row r="198" customFormat="false" ht="15" hidden="false" customHeight="false" outlineLevel="0" collapsed="false">
      <c r="A198" s="77" t="str">
        <f aca="false">IF(OR('Visitor log'!$D202="",'Visitor log'!$D202=""),"",'Visitor log'!$D202)</f>
        <v/>
      </c>
      <c r="B198" s="77" t="str">
        <f aca="false">IF(OR('Visitor log'!$D202="",'Visitor log'!$E202=""),"",'Visitor log'!$E202)</f>
        <v/>
      </c>
      <c r="C198" s="77" t="str">
        <f aca="false">IF(OR('Visitor log'!$D202="",'Visitor log'!$I202=""),"",'Visitor log'!$I202)</f>
        <v/>
      </c>
      <c r="D198" s="78" t="str">
        <f aca="false">IF(OR('Visitor log'!$D202="",'Visitor log'!$L202=""),"",'Visitor log'!$L202)</f>
        <v/>
      </c>
      <c r="E198" s="77" t="str">
        <f aca="false">IF(OR('Visitor log'!$D202="",'Visitor log'!$K202=""),"",'Visitor log'!$K202)</f>
        <v/>
      </c>
      <c r="F198" s="77" t="str">
        <f aca="false">IF(OR('Visitor log'!$D202="",'Visitor log'!$H202=""),"",'Visitor log'!$H202)</f>
        <v/>
      </c>
      <c r="G198" s="77" t="n">
        <f aca="false">IF(AND('Visitor log'!$D202&lt;&gt;"",'Visitor log'!$C202=SelectedDate,'Visitor log'!$L202&lt;&gt;"",'Visitor log'!$M202=""),1,0)</f>
        <v>0</v>
      </c>
      <c r="H198" s="77" t="str">
        <f aca="false">IF(G198=1,SUM($G$3:G198),"")</f>
        <v/>
      </c>
      <c r="I198" s="77" t="n">
        <f aca="false">IF(AND('Visitor log'!$D202&lt;&gt;"",'Visitor log'!$C202=SelectedDate,'Visitor log'!$L202=""),1,0)</f>
        <v>0</v>
      </c>
      <c r="J198" s="77" t="n">
        <f aca="false">IF(AND('Visitor log'!$D202&lt;&gt;"",'Visitor log'!$C202=SelectedDate,'Visitor log'!$L202&lt;&gt;""),1,0)</f>
        <v>0</v>
      </c>
      <c r="K198" s="80" t="str">
        <f aca="false">IF(AND('Visitor log'!$L202&lt;&gt;"",'Visitor log'!$M202&lt;&gt;""),'Visitor log'!$M202-'Visitor log'!$L202,"")</f>
        <v/>
      </c>
      <c r="L198" s="77" t="n">
        <f aca="true">IF(AND('Visitor log'!$D202&lt;&gt;"",ISNUMBER('Visitor log'!$C202),'Visitor log'!$C202&lt;TODAY(),'Visitor log'!$L202&lt;&gt;"",'Visitor log'!$M202=""),1,0)</f>
        <v>0</v>
      </c>
      <c r="M198" s="77" t="n">
        <f aca="true">IF(AND('Visitor log'!$D202&lt;&gt;"",ISNUMBER('Visitor log'!$C202),'Visitor log'!$C202&lt;=TODAY()-RetentionDays),1,0)</f>
        <v>0</v>
      </c>
    </row>
    <row r="199" customFormat="false" ht="15" hidden="false" customHeight="false" outlineLevel="0" collapsed="false">
      <c r="A199" s="77" t="str">
        <f aca="false">IF(OR('Visitor log'!$D203="",'Visitor log'!$D203=""),"",'Visitor log'!$D203)</f>
        <v/>
      </c>
      <c r="B199" s="77" t="str">
        <f aca="false">IF(OR('Visitor log'!$D203="",'Visitor log'!$E203=""),"",'Visitor log'!$E203)</f>
        <v/>
      </c>
      <c r="C199" s="77" t="str">
        <f aca="false">IF(OR('Visitor log'!$D203="",'Visitor log'!$I203=""),"",'Visitor log'!$I203)</f>
        <v/>
      </c>
      <c r="D199" s="78" t="str">
        <f aca="false">IF(OR('Visitor log'!$D203="",'Visitor log'!$L203=""),"",'Visitor log'!$L203)</f>
        <v/>
      </c>
      <c r="E199" s="77" t="str">
        <f aca="false">IF(OR('Visitor log'!$D203="",'Visitor log'!$K203=""),"",'Visitor log'!$K203)</f>
        <v/>
      </c>
      <c r="F199" s="77" t="str">
        <f aca="false">IF(OR('Visitor log'!$D203="",'Visitor log'!$H203=""),"",'Visitor log'!$H203)</f>
        <v/>
      </c>
      <c r="G199" s="77" t="n">
        <f aca="false">IF(AND('Visitor log'!$D203&lt;&gt;"",'Visitor log'!$C203=SelectedDate,'Visitor log'!$L203&lt;&gt;"",'Visitor log'!$M203=""),1,0)</f>
        <v>0</v>
      </c>
      <c r="H199" s="77" t="str">
        <f aca="false">IF(G199=1,SUM($G$3:G199),"")</f>
        <v/>
      </c>
      <c r="I199" s="77" t="n">
        <f aca="false">IF(AND('Visitor log'!$D203&lt;&gt;"",'Visitor log'!$C203=SelectedDate,'Visitor log'!$L203=""),1,0)</f>
        <v>0</v>
      </c>
      <c r="J199" s="77" t="n">
        <f aca="false">IF(AND('Visitor log'!$D203&lt;&gt;"",'Visitor log'!$C203=SelectedDate,'Visitor log'!$L203&lt;&gt;""),1,0)</f>
        <v>0</v>
      </c>
      <c r="K199" s="80" t="str">
        <f aca="false">IF(AND('Visitor log'!$L203&lt;&gt;"",'Visitor log'!$M203&lt;&gt;""),'Visitor log'!$M203-'Visitor log'!$L203,"")</f>
        <v/>
      </c>
      <c r="L199" s="77" t="n">
        <f aca="true">IF(AND('Visitor log'!$D203&lt;&gt;"",ISNUMBER('Visitor log'!$C203),'Visitor log'!$C203&lt;TODAY(),'Visitor log'!$L203&lt;&gt;"",'Visitor log'!$M203=""),1,0)</f>
        <v>0</v>
      </c>
      <c r="M199" s="77" t="n">
        <f aca="true">IF(AND('Visitor log'!$D203&lt;&gt;"",ISNUMBER('Visitor log'!$C203),'Visitor log'!$C203&lt;=TODAY()-RetentionDays),1,0)</f>
        <v>0</v>
      </c>
    </row>
    <row r="200" customFormat="false" ht="15" hidden="false" customHeight="false" outlineLevel="0" collapsed="false">
      <c r="A200" s="77" t="str">
        <f aca="false">IF(OR('Visitor log'!$D204="",'Visitor log'!$D204=""),"",'Visitor log'!$D204)</f>
        <v/>
      </c>
      <c r="B200" s="77" t="str">
        <f aca="false">IF(OR('Visitor log'!$D204="",'Visitor log'!$E204=""),"",'Visitor log'!$E204)</f>
        <v/>
      </c>
      <c r="C200" s="77" t="str">
        <f aca="false">IF(OR('Visitor log'!$D204="",'Visitor log'!$I204=""),"",'Visitor log'!$I204)</f>
        <v/>
      </c>
      <c r="D200" s="78" t="str">
        <f aca="false">IF(OR('Visitor log'!$D204="",'Visitor log'!$L204=""),"",'Visitor log'!$L204)</f>
        <v/>
      </c>
      <c r="E200" s="77" t="str">
        <f aca="false">IF(OR('Visitor log'!$D204="",'Visitor log'!$K204=""),"",'Visitor log'!$K204)</f>
        <v/>
      </c>
      <c r="F200" s="77" t="str">
        <f aca="false">IF(OR('Visitor log'!$D204="",'Visitor log'!$H204=""),"",'Visitor log'!$H204)</f>
        <v/>
      </c>
      <c r="G200" s="77" t="n">
        <f aca="false">IF(AND('Visitor log'!$D204&lt;&gt;"",'Visitor log'!$C204=SelectedDate,'Visitor log'!$L204&lt;&gt;"",'Visitor log'!$M204=""),1,0)</f>
        <v>0</v>
      </c>
      <c r="H200" s="77" t="str">
        <f aca="false">IF(G200=1,SUM($G$3:G200),"")</f>
        <v/>
      </c>
      <c r="I200" s="77" t="n">
        <f aca="false">IF(AND('Visitor log'!$D204&lt;&gt;"",'Visitor log'!$C204=SelectedDate,'Visitor log'!$L204=""),1,0)</f>
        <v>0</v>
      </c>
      <c r="J200" s="77" t="n">
        <f aca="false">IF(AND('Visitor log'!$D204&lt;&gt;"",'Visitor log'!$C204=SelectedDate,'Visitor log'!$L204&lt;&gt;""),1,0)</f>
        <v>0</v>
      </c>
      <c r="K200" s="80" t="str">
        <f aca="false">IF(AND('Visitor log'!$L204&lt;&gt;"",'Visitor log'!$M204&lt;&gt;""),'Visitor log'!$M204-'Visitor log'!$L204,"")</f>
        <v/>
      </c>
      <c r="L200" s="77" t="n">
        <f aca="true">IF(AND('Visitor log'!$D204&lt;&gt;"",ISNUMBER('Visitor log'!$C204),'Visitor log'!$C204&lt;TODAY(),'Visitor log'!$L204&lt;&gt;"",'Visitor log'!$M204=""),1,0)</f>
        <v>0</v>
      </c>
      <c r="M200" s="77" t="n">
        <f aca="true">IF(AND('Visitor log'!$D204&lt;&gt;"",ISNUMBER('Visitor log'!$C204),'Visitor log'!$C204&lt;=TODAY()-RetentionDays),1,0)</f>
        <v>0</v>
      </c>
    </row>
    <row r="201" customFormat="false" ht="15" hidden="false" customHeight="false" outlineLevel="0" collapsed="false">
      <c r="A201" s="77" t="str">
        <f aca="false">IF(OR('Visitor log'!$D205="",'Visitor log'!$D205=""),"",'Visitor log'!$D205)</f>
        <v/>
      </c>
      <c r="B201" s="77" t="str">
        <f aca="false">IF(OR('Visitor log'!$D205="",'Visitor log'!$E205=""),"",'Visitor log'!$E205)</f>
        <v/>
      </c>
      <c r="C201" s="77" t="str">
        <f aca="false">IF(OR('Visitor log'!$D205="",'Visitor log'!$I205=""),"",'Visitor log'!$I205)</f>
        <v/>
      </c>
      <c r="D201" s="78" t="str">
        <f aca="false">IF(OR('Visitor log'!$D205="",'Visitor log'!$L205=""),"",'Visitor log'!$L205)</f>
        <v/>
      </c>
      <c r="E201" s="77" t="str">
        <f aca="false">IF(OR('Visitor log'!$D205="",'Visitor log'!$K205=""),"",'Visitor log'!$K205)</f>
        <v/>
      </c>
      <c r="F201" s="77" t="str">
        <f aca="false">IF(OR('Visitor log'!$D205="",'Visitor log'!$H205=""),"",'Visitor log'!$H205)</f>
        <v/>
      </c>
      <c r="G201" s="77" t="n">
        <f aca="false">IF(AND('Visitor log'!$D205&lt;&gt;"",'Visitor log'!$C205=SelectedDate,'Visitor log'!$L205&lt;&gt;"",'Visitor log'!$M205=""),1,0)</f>
        <v>0</v>
      </c>
      <c r="H201" s="77" t="str">
        <f aca="false">IF(G201=1,SUM($G$3:G201),"")</f>
        <v/>
      </c>
      <c r="I201" s="77" t="n">
        <f aca="false">IF(AND('Visitor log'!$D205&lt;&gt;"",'Visitor log'!$C205=SelectedDate,'Visitor log'!$L205=""),1,0)</f>
        <v>0</v>
      </c>
      <c r="J201" s="77" t="n">
        <f aca="false">IF(AND('Visitor log'!$D205&lt;&gt;"",'Visitor log'!$C205=SelectedDate,'Visitor log'!$L205&lt;&gt;""),1,0)</f>
        <v>0</v>
      </c>
      <c r="K201" s="80" t="str">
        <f aca="false">IF(AND('Visitor log'!$L205&lt;&gt;"",'Visitor log'!$M205&lt;&gt;""),'Visitor log'!$M205-'Visitor log'!$L205,"")</f>
        <v/>
      </c>
      <c r="L201" s="77" t="n">
        <f aca="true">IF(AND('Visitor log'!$D205&lt;&gt;"",ISNUMBER('Visitor log'!$C205),'Visitor log'!$C205&lt;TODAY(),'Visitor log'!$L205&lt;&gt;"",'Visitor log'!$M205=""),1,0)</f>
        <v>0</v>
      </c>
      <c r="M201" s="77" t="n">
        <f aca="true">IF(AND('Visitor log'!$D205&lt;&gt;"",ISNUMBER('Visitor log'!$C205),'Visitor log'!$C205&lt;=TODAY()-RetentionDays),1,0)</f>
        <v>0</v>
      </c>
    </row>
    <row r="202" customFormat="false" ht="15" hidden="false" customHeight="false" outlineLevel="0" collapsed="false">
      <c r="A202" s="77" t="str">
        <f aca="false">IF(OR('Visitor log'!$D206="",'Visitor log'!$D206=""),"",'Visitor log'!$D206)</f>
        <v/>
      </c>
      <c r="B202" s="77" t="str">
        <f aca="false">IF(OR('Visitor log'!$D206="",'Visitor log'!$E206=""),"",'Visitor log'!$E206)</f>
        <v/>
      </c>
      <c r="C202" s="77" t="str">
        <f aca="false">IF(OR('Visitor log'!$D206="",'Visitor log'!$I206=""),"",'Visitor log'!$I206)</f>
        <v/>
      </c>
      <c r="D202" s="78" t="str">
        <f aca="false">IF(OR('Visitor log'!$D206="",'Visitor log'!$L206=""),"",'Visitor log'!$L206)</f>
        <v/>
      </c>
      <c r="E202" s="77" t="str">
        <f aca="false">IF(OR('Visitor log'!$D206="",'Visitor log'!$K206=""),"",'Visitor log'!$K206)</f>
        <v/>
      </c>
      <c r="F202" s="77" t="str">
        <f aca="false">IF(OR('Visitor log'!$D206="",'Visitor log'!$H206=""),"",'Visitor log'!$H206)</f>
        <v/>
      </c>
      <c r="G202" s="77" t="n">
        <f aca="false">IF(AND('Visitor log'!$D206&lt;&gt;"",'Visitor log'!$C206=SelectedDate,'Visitor log'!$L206&lt;&gt;"",'Visitor log'!$M206=""),1,0)</f>
        <v>0</v>
      </c>
      <c r="H202" s="77" t="str">
        <f aca="false">IF(G202=1,SUM($G$3:G202),"")</f>
        <v/>
      </c>
      <c r="I202" s="77" t="n">
        <f aca="false">IF(AND('Visitor log'!$D206&lt;&gt;"",'Visitor log'!$C206=SelectedDate,'Visitor log'!$L206=""),1,0)</f>
        <v>0</v>
      </c>
      <c r="J202" s="77" t="n">
        <f aca="false">IF(AND('Visitor log'!$D206&lt;&gt;"",'Visitor log'!$C206=SelectedDate,'Visitor log'!$L206&lt;&gt;""),1,0)</f>
        <v>0</v>
      </c>
      <c r="K202" s="80" t="str">
        <f aca="false">IF(AND('Visitor log'!$L206&lt;&gt;"",'Visitor log'!$M206&lt;&gt;""),'Visitor log'!$M206-'Visitor log'!$L206,"")</f>
        <v/>
      </c>
      <c r="L202" s="77" t="n">
        <f aca="true">IF(AND('Visitor log'!$D206&lt;&gt;"",ISNUMBER('Visitor log'!$C206),'Visitor log'!$C206&lt;TODAY(),'Visitor log'!$L206&lt;&gt;"",'Visitor log'!$M206=""),1,0)</f>
        <v>0</v>
      </c>
      <c r="M202" s="77" t="n">
        <f aca="true">IF(AND('Visitor log'!$D206&lt;&gt;"",ISNUMBER('Visitor log'!$C206),'Visitor log'!$C206&lt;=TODAY()-RetentionDays),1,0)</f>
        <v>0</v>
      </c>
    </row>
    <row r="203" customFormat="false" ht="15" hidden="false" customHeight="false" outlineLevel="0" collapsed="false">
      <c r="A203" s="77" t="str">
        <f aca="false">IF(OR('Visitor log'!$D207="",'Visitor log'!$D207=""),"",'Visitor log'!$D207)</f>
        <v/>
      </c>
      <c r="B203" s="77" t="str">
        <f aca="false">IF(OR('Visitor log'!$D207="",'Visitor log'!$E207=""),"",'Visitor log'!$E207)</f>
        <v/>
      </c>
      <c r="C203" s="77" t="str">
        <f aca="false">IF(OR('Visitor log'!$D207="",'Visitor log'!$I207=""),"",'Visitor log'!$I207)</f>
        <v/>
      </c>
      <c r="D203" s="78" t="str">
        <f aca="false">IF(OR('Visitor log'!$D207="",'Visitor log'!$L207=""),"",'Visitor log'!$L207)</f>
        <v/>
      </c>
      <c r="E203" s="77" t="str">
        <f aca="false">IF(OR('Visitor log'!$D207="",'Visitor log'!$K207=""),"",'Visitor log'!$K207)</f>
        <v/>
      </c>
      <c r="F203" s="77" t="str">
        <f aca="false">IF(OR('Visitor log'!$D207="",'Visitor log'!$H207=""),"",'Visitor log'!$H207)</f>
        <v/>
      </c>
      <c r="G203" s="77" t="n">
        <f aca="false">IF(AND('Visitor log'!$D207&lt;&gt;"",'Visitor log'!$C207=SelectedDate,'Visitor log'!$L207&lt;&gt;"",'Visitor log'!$M207=""),1,0)</f>
        <v>0</v>
      </c>
      <c r="H203" s="77" t="str">
        <f aca="false">IF(G203=1,SUM($G$3:G203),"")</f>
        <v/>
      </c>
      <c r="I203" s="77" t="n">
        <f aca="false">IF(AND('Visitor log'!$D207&lt;&gt;"",'Visitor log'!$C207=SelectedDate,'Visitor log'!$L207=""),1,0)</f>
        <v>0</v>
      </c>
      <c r="J203" s="77" t="n">
        <f aca="false">IF(AND('Visitor log'!$D207&lt;&gt;"",'Visitor log'!$C207=SelectedDate,'Visitor log'!$L207&lt;&gt;""),1,0)</f>
        <v>0</v>
      </c>
      <c r="K203" s="80" t="str">
        <f aca="false">IF(AND('Visitor log'!$L207&lt;&gt;"",'Visitor log'!$M207&lt;&gt;""),'Visitor log'!$M207-'Visitor log'!$L207,"")</f>
        <v/>
      </c>
      <c r="L203" s="77" t="n">
        <f aca="true">IF(AND('Visitor log'!$D207&lt;&gt;"",ISNUMBER('Visitor log'!$C207),'Visitor log'!$C207&lt;TODAY(),'Visitor log'!$L207&lt;&gt;"",'Visitor log'!$M207=""),1,0)</f>
        <v>0</v>
      </c>
      <c r="M203" s="77" t="n">
        <f aca="true">IF(AND('Visitor log'!$D207&lt;&gt;"",ISNUMBER('Visitor log'!$C207),'Visitor log'!$C207&lt;=TODAY()-RetentionDays),1,0)</f>
        <v>0</v>
      </c>
    </row>
    <row r="204" customFormat="false" ht="15" hidden="false" customHeight="false" outlineLevel="0" collapsed="false">
      <c r="A204" s="77" t="str">
        <f aca="false">IF(OR('Visitor log'!$D208="",'Visitor log'!$D208=""),"",'Visitor log'!$D208)</f>
        <v/>
      </c>
      <c r="B204" s="77" t="str">
        <f aca="false">IF(OR('Visitor log'!$D208="",'Visitor log'!$E208=""),"",'Visitor log'!$E208)</f>
        <v/>
      </c>
      <c r="C204" s="77" t="str">
        <f aca="false">IF(OR('Visitor log'!$D208="",'Visitor log'!$I208=""),"",'Visitor log'!$I208)</f>
        <v/>
      </c>
      <c r="D204" s="78" t="str">
        <f aca="false">IF(OR('Visitor log'!$D208="",'Visitor log'!$L208=""),"",'Visitor log'!$L208)</f>
        <v/>
      </c>
      <c r="E204" s="77" t="str">
        <f aca="false">IF(OR('Visitor log'!$D208="",'Visitor log'!$K208=""),"",'Visitor log'!$K208)</f>
        <v/>
      </c>
      <c r="F204" s="77" t="str">
        <f aca="false">IF(OR('Visitor log'!$D208="",'Visitor log'!$H208=""),"",'Visitor log'!$H208)</f>
        <v/>
      </c>
      <c r="G204" s="77" t="n">
        <f aca="false">IF(AND('Visitor log'!$D208&lt;&gt;"",'Visitor log'!$C208=SelectedDate,'Visitor log'!$L208&lt;&gt;"",'Visitor log'!$M208=""),1,0)</f>
        <v>0</v>
      </c>
      <c r="H204" s="77" t="str">
        <f aca="false">IF(G204=1,SUM($G$3:G204),"")</f>
        <v/>
      </c>
      <c r="I204" s="77" t="n">
        <f aca="false">IF(AND('Visitor log'!$D208&lt;&gt;"",'Visitor log'!$C208=SelectedDate,'Visitor log'!$L208=""),1,0)</f>
        <v>0</v>
      </c>
      <c r="J204" s="77" t="n">
        <f aca="false">IF(AND('Visitor log'!$D208&lt;&gt;"",'Visitor log'!$C208=SelectedDate,'Visitor log'!$L208&lt;&gt;""),1,0)</f>
        <v>0</v>
      </c>
      <c r="K204" s="80" t="str">
        <f aca="false">IF(AND('Visitor log'!$L208&lt;&gt;"",'Visitor log'!$M208&lt;&gt;""),'Visitor log'!$M208-'Visitor log'!$L208,"")</f>
        <v/>
      </c>
      <c r="L204" s="77" t="n">
        <f aca="true">IF(AND('Visitor log'!$D208&lt;&gt;"",ISNUMBER('Visitor log'!$C208),'Visitor log'!$C208&lt;TODAY(),'Visitor log'!$L208&lt;&gt;"",'Visitor log'!$M208=""),1,0)</f>
        <v>0</v>
      </c>
      <c r="M204" s="77" t="n">
        <f aca="true">IF(AND('Visitor log'!$D208&lt;&gt;"",ISNUMBER('Visitor log'!$C208),'Visitor log'!$C208&lt;=TODAY()-RetentionDays),1,0)</f>
        <v>0</v>
      </c>
    </row>
    <row r="205" customFormat="false" ht="15" hidden="false" customHeight="false" outlineLevel="0" collapsed="false">
      <c r="A205" s="77" t="str">
        <f aca="false">IF(OR('Visitor log'!$D209="",'Visitor log'!$D209=""),"",'Visitor log'!$D209)</f>
        <v/>
      </c>
      <c r="B205" s="77" t="str">
        <f aca="false">IF(OR('Visitor log'!$D209="",'Visitor log'!$E209=""),"",'Visitor log'!$E209)</f>
        <v/>
      </c>
      <c r="C205" s="77" t="str">
        <f aca="false">IF(OR('Visitor log'!$D209="",'Visitor log'!$I209=""),"",'Visitor log'!$I209)</f>
        <v/>
      </c>
      <c r="D205" s="78" t="str">
        <f aca="false">IF(OR('Visitor log'!$D209="",'Visitor log'!$L209=""),"",'Visitor log'!$L209)</f>
        <v/>
      </c>
      <c r="E205" s="77" t="str">
        <f aca="false">IF(OR('Visitor log'!$D209="",'Visitor log'!$K209=""),"",'Visitor log'!$K209)</f>
        <v/>
      </c>
      <c r="F205" s="77" t="str">
        <f aca="false">IF(OR('Visitor log'!$D209="",'Visitor log'!$H209=""),"",'Visitor log'!$H209)</f>
        <v/>
      </c>
      <c r="G205" s="77" t="n">
        <f aca="false">IF(AND('Visitor log'!$D209&lt;&gt;"",'Visitor log'!$C209=SelectedDate,'Visitor log'!$L209&lt;&gt;"",'Visitor log'!$M209=""),1,0)</f>
        <v>0</v>
      </c>
      <c r="H205" s="77" t="str">
        <f aca="false">IF(G205=1,SUM($G$3:G205),"")</f>
        <v/>
      </c>
      <c r="I205" s="77" t="n">
        <f aca="false">IF(AND('Visitor log'!$D209&lt;&gt;"",'Visitor log'!$C209=SelectedDate,'Visitor log'!$L209=""),1,0)</f>
        <v>0</v>
      </c>
      <c r="J205" s="77" t="n">
        <f aca="false">IF(AND('Visitor log'!$D209&lt;&gt;"",'Visitor log'!$C209=SelectedDate,'Visitor log'!$L209&lt;&gt;""),1,0)</f>
        <v>0</v>
      </c>
      <c r="K205" s="80" t="str">
        <f aca="false">IF(AND('Visitor log'!$L209&lt;&gt;"",'Visitor log'!$M209&lt;&gt;""),'Visitor log'!$M209-'Visitor log'!$L209,"")</f>
        <v/>
      </c>
      <c r="L205" s="77" t="n">
        <f aca="true">IF(AND('Visitor log'!$D209&lt;&gt;"",ISNUMBER('Visitor log'!$C209),'Visitor log'!$C209&lt;TODAY(),'Visitor log'!$L209&lt;&gt;"",'Visitor log'!$M209=""),1,0)</f>
        <v>0</v>
      </c>
      <c r="M205" s="77" t="n">
        <f aca="true">IF(AND('Visitor log'!$D209&lt;&gt;"",ISNUMBER('Visitor log'!$C209),'Visitor log'!$C209&lt;=TODAY()-RetentionDays),1,0)</f>
        <v>0</v>
      </c>
    </row>
    <row r="206" customFormat="false" ht="15" hidden="false" customHeight="false" outlineLevel="0" collapsed="false">
      <c r="A206" s="77" t="str">
        <f aca="false">IF(OR('Visitor log'!$D210="",'Visitor log'!$D210=""),"",'Visitor log'!$D210)</f>
        <v/>
      </c>
      <c r="B206" s="77" t="str">
        <f aca="false">IF(OR('Visitor log'!$D210="",'Visitor log'!$E210=""),"",'Visitor log'!$E210)</f>
        <v/>
      </c>
      <c r="C206" s="77" t="str">
        <f aca="false">IF(OR('Visitor log'!$D210="",'Visitor log'!$I210=""),"",'Visitor log'!$I210)</f>
        <v/>
      </c>
      <c r="D206" s="78" t="str">
        <f aca="false">IF(OR('Visitor log'!$D210="",'Visitor log'!$L210=""),"",'Visitor log'!$L210)</f>
        <v/>
      </c>
      <c r="E206" s="77" t="str">
        <f aca="false">IF(OR('Visitor log'!$D210="",'Visitor log'!$K210=""),"",'Visitor log'!$K210)</f>
        <v/>
      </c>
      <c r="F206" s="77" t="str">
        <f aca="false">IF(OR('Visitor log'!$D210="",'Visitor log'!$H210=""),"",'Visitor log'!$H210)</f>
        <v/>
      </c>
      <c r="G206" s="77" t="n">
        <f aca="false">IF(AND('Visitor log'!$D210&lt;&gt;"",'Visitor log'!$C210=SelectedDate,'Visitor log'!$L210&lt;&gt;"",'Visitor log'!$M210=""),1,0)</f>
        <v>0</v>
      </c>
      <c r="H206" s="77" t="str">
        <f aca="false">IF(G206=1,SUM($G$3:G206),"")</f>
        <v/>
      </c>
      <c r="I206" s="77" t="n">
        <f aca="false">IF(AND('Visitor log'!$D210&lt;&gt;"",'Visitor log'!$C210=SelectedDate,'Visitor log'!$L210=""),1,0)</f>
        <v>0</v>
      </c>
      <c r="J206" s="77" t="n">
        <f aca="false">IF(AND('Visitor log'!$D210&lt;&gt;"",'Visitor log'!$C210=SelectedDate,'Visitor log'!$L210&lt;&gt;""),1,0)</f>
        <v>0</v>
      </c>
      <c r="K206" s="80" t="str">
        <f aca="false">IF(AND('Visitor log'!$L210&lt;&gt;"",'Visitor log'!$M210&lt;&gt;""),'Visitor log'!$M210-'Visitor log'!$L210,"")</f>
        <v/>
      </c>
      <c r="L206" s="77" t="n">
        <f aca="true">IF(AND('Visitor log'!$D210&lt;&gt;"",ISNUMBER('Visitor log'!$C210),'Visitor log'!$C210&lt;TODAY(),'Visitor log'!$L210&lt;&gt;"",'Visitor log'!$M210=""),1,0)</f>
        <v>0</v>
      </c>
      <c r="M206" s="77" t="n">
        <f aca="true">IF(AND('Visitor log'!$D210&lt;&gt;"",ISNUMBER('Visitor log'!$C210),'Visitor log'!$C210&lt;=TODAY()-RetentionDays),1,0)</f>
        <v>0</v>
      </c>
    </row>
    <row r="207" customFormat="false" ht="15" hidden="false" customHeight="false" outlineLevel="0" collapsed="false">
      <c r="A207" s="77" t="str">
        <f aca="false">IF(OR('Visitor log'!$D211="",'Visitor log'!$D211=""),"",'Visitor log'!$D211)</f>
        <v/>
      </c>
      <c r="B207" s="77" t="str">
        <f aca="false">IF(OR('Visitor log'!$D211="",'Visitor log'!$E211=""),"",'Visitor log'!$E211)</f>
        <v/>
      </c>
      <c r="C207" s="77" t="str">
        <f aca="false">IF(OR('Visitor log'!$D211="",'Visitor log'!$I211=""),"",'Visitor log'!$I211)</f>
        <v/>
      </c>
      <c r="D207" s="78" t="str">
        <f aca="false">IF(OR('Visitor log'!$D211="",'Visitor log'!$L211=""),"",'Visitor log'!$L211)</f>
        <v/>
      </c>
      <c r="E207" s="77" t="str">
        <f aca="false">IF(OR('Visitor log'!$D211="",'Visitor log'!$K211=""),"",'Visitor log'!$K211)</f>
        <v/>
      </c>
      <c r="F207" s="77" t="str">
        <f aca="false">IF(OR('Visitor log'!$D211="",'Visitor log'!$H211=""),"",'Visitor log'!$H211)</f>
        <v/>
      </c>
      <c r="G207" s="77" t="n">
        <f aca="false">IF(AND('Visitor log'!$D211&lt;&gt;"",'Visitor log'!$C211=SelectedDate,'Visitor log'!$L211&lt;&gt;"",'Visitor log'!$M211=""),1,0)</f>
        <v>0</v>
      </c>
      <c r="H207" s="77" t="str">
        <f aca="false">IF(G207=1,SUM($G$3:G207),"")</f>
        <v/>
      </c>
      <c r="I207" s="77" t="n">
        <f aca="false">IF(AND('Visitor log'!$D211&lt;&gt;"",'Visitor log'!$C211=SelectedDate,'Visitor log'!$L211=""),1,0)</f>
        <v>0</v>
      </c>
      <c r="J207" s="77" t="n">
        <f aca="false">IF(AND('Visitor log'!$D211&lt;&gt;"",'Visitor log'!$C211=SelectedDate,'Visitor log'!$L211&lt;&gt;""),1,0)</f>
        <v>0</v>
      </c>
      <c r="K207" s="80" t="str">
        <f aca="false">IF(AND('Visitor log'!$L211&lt;&gt;"",'Visitor log'!$M211&lt;&gt;""),'Visitor log'!$M211-'Visitor log'!$L211,"")</f>
        <v/>
      </c>
      <c r="L207" s="77" t="n">
        <f aca="true">IF(AND('Visitor log'!$D211&lt;&gt;"",ISNUMBER('Visitor log'!$C211),'Visitor log'!$C211&lt;TODAY(),'Visitor log'!$L211&lt;&gt;"",'Visitor log'!$M211=""),1,0)</f>
        <v>0</v>
      </c>
      <c r="M207" s="77" t="n">
        <f aca="true">IF(AND('Visitor log'!$D211&lt;&gt;"",ISNUMBER('Visitor log'!$C211),'Visitor log'!$C211&lt;=TODAY()-RetentionDays),1,0)</f>
        <v>0</v>
      </c>
    </row>
    <row r="208" customFormat="false" ht="15" hidden="false" customHeight="false" outlineLevel="0" collapsed="false">
      <c r="A208" s="77" t="str">
        <f aca="false">IF(OR('Visitor log'!$D212="",'Visitor log'!$D212=""),"",'Visitor log'!$D212)</f>
        <v/>
      </c>
      <c r="B208" s="77" t="str">
        <f aca="false">IF(OR('Visitor log'!$D212="",'Visitor log'!$E212=""),"",'Visitor log'!$E212)</f>
        <v/>
      </c>
      <c r="C208" s="77" t="str">
        <f aca="false">IF(OR('Visitor log'!$D212="",'Visitor log'!$I212=""),"",'Visitor log'!$I212)</f>
        <v/>
      </c>
      <c r="D208" s="78" t="str">
        <f aca="false">IF(OR('Visitor log'!$D212="",'Visitor log'!$L212=""),"",'Visitor log'!$L212)</f>
        <v/>
      </c>
      <c r="E208" s="77" t="str">
        <f aca="false">IF(OR('Visitor log'!$D212="",'Visitor log'!$K212=""),"",'Visitor log'!$K212)</f>
        <v/>
      </c>
      <c r="F208" s="77" t="str">
        <f aca="false">IF(OR('Visitor log'!$D212="",'Visitor log'!$H212=""),"",'Visitor log'!$H212)</f>
        <v/>
      </c>
      <c r="G208" s="77" t="n">
        <f aca="false">IF(AND('Visitor log'!$D212&lt;&gt;"",'Visitor log'!$C212=SelectedDate,'Visitor log'!$L212&lt;&gt;"",'Visitor log'!$M212=""),1,0)</f>
        <v>0</v>
      </c>
      <c r="H208" s="77" t="str">
        <f aca="false">IF(G208=1,SUM($G$3:G208),"")</f>
        <v/>
      </c>
      <c r="I208" s="77" t="n">
        <f aca="false">IF(AND('Visitor log'!$D212&lt;&gt;"",'Visitor log'!$C212=SelectedDate,'Visitor log'!$L212=""),1,0)</f>
        <v>0</v>
      </c>
      <c r="J208" s="77" t="n">
        <f aca="false">IF(AND('Visitor log'!$D212&lt;&gt;"",'Visitor log'!$C212=SelectedDate,'Visitor log'!$L212&lt;&gt;""),1,0)</f>
        <v>0</v>
      </c>
      <c r="K208" s="80" t="str">
        <f aca="false">IF(AND('Visitor log'!$L212&lt;&gt;"",'Visitor log'!$M212&lt;&gt;""),'Visitor log'!$M212-'Visitor log'!$L212,"")</f>
        <v/>
      </c>
      <c r="L208" s="77" t="n">
        <f aca="true">IF(AND('Visitor log'!$D212&lt;&gt;"",ISNUMBER('Visitor log'!$C212),'Visitor log'!$C212&lt;TODAY(),'Visitor log'!$L212&lt;&gt;"",'Visitor log'!$M212=""),1,0)</f>
        <v>0</v>
      </c>
      <c r="M208" s="77" t="n">
        <f aca="true">IF(AND('Visitor log'!$D212&lt;&gt;"",ISNUMBER('Visitor log'!$C212),'Visitor log'!$C212&lt;=TODAY()-RetentionDays),1,0)</f>
        <v>0</v>
      </c>
    </row>
    <row r="209" customFormat="false" ht="15" hidden="false" customHeight="false" outlineLevel="0" collapsed="false">
      <c r="A209" s="77" t="str">
        <f aca="false">IF(OR('Visitor log'!$D213="",'Visitor log'!$D213=""),"",'Visitor log'!$D213)</f>
        <v/>
      </c>
      <c r="B209" s="77" t="str">
        <f aca="false">IF(OR('Visitor log'!$D213="",'Visitor log'!$E213=""),"",'Visitor log'!$E213)</f>
        <v/>
      </c>
      <c r="C209" s="77" t="str">
        <f aca="false">IF(OR('Visitor log'!$D213="",'Visitor log'!$I213=""),"",'Visitor log'!$I213)</f>
        <v/>
      </c>
      <c r="D209" s="78" t="str">
        <f aca="false">IF(OR('Visitor log'!$D213="",'Visitor log'!$L213=""),"",'Visitor log'!$L213)</f>
        <v/>
      </c>
      <c r="E209" s="77" t="str">
        <f aca="false">IF(OR('Visitor log'!$D213="",'Visitor log'!$K213=""),"",'Visitor log'!$K213)</f>
        <v/>
      </c>
      <c r="F209" s="77" t="str">
        <f aca="false">IF(OR('Visitor log'!$D213="",'Visitor log'!$H213=""),"",'Visitor log'!$H213)</f>
        <v/>
      </c>
      <c r="G209" s="77" t="n">
        <f aca="false">IF(AND('Visitor log'!$D213&lt;&gt;"",'Visitor log'!$C213=SelectedDate,'Visitor log'!$L213&lt;&gt;"",'Visitor log'!$M213=""),1,0)</f>
        <v>0</v>
      </c>
      <c r="H209" s="77" t="str">
        <f aca="false">IF(G209=1,SUM($G$3:G209),"")</f>
        <v/>
      </c>
      <c r="I209" s="77" t="n">
        <f aca="false">IF(AND('Visitor log'!$D213&lt;&gt;"",'Visitor log'!$C213=SelectedDate,'Visitor log'!$L213=""),1,0)</f>
        <v>0</v>
      </c>
      <c r="J209" s="77" t="n">
        <f aca="false">IF(AND('Visitor log'!$D213&lt;&gt;"",'Visitor log'!$C213=SelectedDate,'Visitor log'!$L213&lt;&gt;""),1,0)</f>
        <v>0</v>
      </c>
      <c r="K209" s="80" t="str">
        <f aca="false">IF(AND('Visitor log'!$L213&lt;&gt;"",'Visitor log'!$M213&lt;&gt;""),'Visitor log'!$M213-'Visitor log'!$L213,"")</f>
        <v/>
      </c>
      <c r="L209" s="77" t="n">
        <f aca="true">IF(AND('Visitor log'!$D213&lt;&gt;"",ISNUMBER('Visitor log'!$C213),'Visitor log'!$C213&lt;TODAY(),'Visitor log'!$L213&lt;&gt;"",'Visitor log'!$M213=""),1,0)</f>
        <v>0</v>
      </c>
      <c r="M209" s="77" t="n">
        <f aca="true">IF(AND('Visitor log'!$D213&lt;&gt;"",ISNUMBER('Visitor log'!$C213),'Visitor log'!$C213&lt;=TODAY()-RetentionDays),1,0)</f>
        <v>0</v>
      </c>
    </row>
    <row r="210" customFormat="false" ht="15" hidden="false" customHeight="false" outlineLevel="0" collapsed="false">
      <c r="A210" s="77" t="str">
        <f aca="false">IF(OR('Visitor log'!$D214="",'Visitor log'!$D214=""),"",'Visitor log'!$D214)</f>
        <v/>
      </c>
      <c r="B210" s="77" t="str">
        <f aca="false">IF(OR('Visitor log'!$D214="",'Visitor log'!$E214=""),"",'Visitor log'!$E214)</f>
        <v/>
      </c>
      <c r="C210" s="77" t="str">
        <f aca="false">IF(OR('Visitor log'!$D214="",'Visitor log'!$I214=""),"",'Visitor log'!$I214)</f>
        <v/>
      </c>
      <c r="D210" s="78" t="str">
        <f aca="false">IF(OR('Visitor log'!$D214="",'Visitor log'!$L214=""),"",'Visitor log'!$L214)</f>
        <v/>
      </c>
      <c r="E210" s="77" t="str">
        <f aca="false">IF(OR('Visitor log'!$D214="",'Visitor log'!$K214=""),"",'Visitor log'!$K214)</f>
        <v/>
      </c>
      <c r="F210" s="77" t="str">
        <f aca="false">IF(OR('Visitor log'!$D214="",'Visitor log'!$H214=""),"",'Visitor log'!$H214)</f>
        <v/>
      </c>
      <c r="G210" s="77" t="n">
        <f aca="false">IF(AND('Visitor log'!$D214&lt;&gt;"",'Visitor log'!$C214=SelectedDate,'Visitor log'!$L214&lt;&gt;"",'Visitor log'!$M214=""),1,0)</f>
        <v>0</v>
      </c>
      <c r="H210" s="77" t="str">
        <f aca="false">IF(G210=1,SUM($G$3:G210),"")</f>
        <v/>
      </c>
      <c r="I210" s="77" t="n">
        <f aca="false">IF(AND('Visitor log'!$D214&lt;&gt;"",'Visitor log'!$C214=SelectedDate,'Visitor log'!$L214=""),1,0)</f>
        <v>0</v>
      </c>
      <c r="J210" s="77" t="n">
        <f aca="false">IF(AND('Visitor log'!$D214&lt;&gt;"",'Visitor log'!$C214=SelectedDate,'Visitor log'!$L214&lt;&gt;""),1,0)</f>
        <v>0</v>
      </c>
      <c r="K210" s="80" t="str">
        <f aca="false">IF(AND('Visitor log'!$L214&lt;&gt;"",'Visitor log'!$M214&lt;&gt;""),'Visitor log'!$M214-'Visitor log'!$L214,"")</f>
        <v/>
      </c>
      <c r="L210" s="77" t="n">
        <f aca="true">IF(AND('Visitor log'!$D214&lt;&gt;"",ISNUMBER('Visitor log'!$C214),'Visitor log'!$C214&lt;TODAY(),'Visitor log'!$L214&lt;&gt;"",'Visitor log'!$M214=""),1,0)</f>
        <v>0</v>
      </c>
      <c r="M210" s="77" t="n">
        <f aca="true">IF(AND('Visitor log'!$D214&lt;&gt;"",ISNUMBER('Visitor log'!$C214),'Visitor log'!$C214&lt;=TODAY()-RetentionDays),1,0)</f>
        <v>0</v>
      </c>
    </row>
    <row r="211" customFormat="false" ht="15" hidden="false" customHeight="false" outlineLevel="0" collapsed="false">
      <c r="A211" s="77" t="str">
        <f aca="false">IF(OR('Visitor log'!$D215="",'Visitor log'!$D215=""),"",'Visitor log'!$D215)</f>
        <v/>
      </c>
      <c r="B211" s="77" t="str">
        <f aca="false">IF(OR('Visitor log'!$D215="",'Visitor log'!$E215=""),"",'Visitor log'!$E215)</f>
        <v/>
      </c>
      <c r="C211" s="77" t="str">
        <f aca="false">IF(OR('Visitor log'!$D215="",'Visitor log'!$I215=""),"",'Visitor log'!$I215)</f>
        <v/>
      </c>
      <c r="D211" s="78" t="str">
        <f aca="false">IF(OR('Visitor log'!$D215="",'Visitor log'!$L215=""),"",'Visitor log'!$L215)</f>
        <v/>
      </c>
      <c r="E211" s="77" t="str">
        <f aca="false">IF(OR('Visitor log'!$D215="",'Visitor log'!$K215=""),"",'Visitor log'!$K215)</f>
        <v/>
      </c>
      <c r="F211" s="77" t="str">
        <f aca="false">IF(OR('Visitor log'!$D215="",'Visitor log'!$H215=""),"",'Visitor log'!$H215)</f>
        <v/>
      </c>
      <c r="G211" s="77" t="n">
        <f aca="false">IF(AND('Visitor log'!$D215&lt;&gt;"",'Visitor log'!$C215=SelectedDate,'Visitor log'!$L215&lt;&gt;"",'Visitor log'!$M215=""),1,0)</f>
        <v>0</v>
      </c>
      <c r="H211" s="77" t="str">
        <f aca="false">IF(G211=1,SUM($G$3:G211),"")</f>
        <v/>
      </c>
      <c r="I211" s="77" t="n">
        <f aca="false">IF(AND('Visitor log'!$D215&lt;&gt;"",'Visitor log'!$C215=SelectedDate,'Visitor log'!$L215=""),1,0)</f>
        <v>0</v>
      </c>
      <c r="J211" s="77" t="n">
        <f aca="false">IF(AND('Visitor log'!$D215&lt;&gt;"",'Visitor log'!$C215=SelectedDate,'Visitor log'!$L215&lt;&gt;""),1,0)</f>
        <v>0</v>
      </c>
      <c r="K211" s="80" t="str">
        <f aca="false">IF(AND('Visitor log'!$L215&lt;&gt;"",'Visitor log'!$M215&lt;&gt;""),'Visitor log'!$M215-'Visitor log'!$L215,"")</f>
        <v/>
      </c>
      <c r="L211" s="77" t="n">
        <f aca="true">IF(AND('Visitor log'!$D215&lt;&gt;"",ISNUMBER('Visitor log'!$C215),'Visitor log'!$C215&lt;TODAY(),'Visitor log'!$L215&lt;&gt;"",'Visitor log'!$M215=""),1,0)</f>
        <v>0</v>
      </c>
      <c r="M211" s="77" t="n">
        <f aca="true">IF(AND('Visitor log'!$D215&lt;&gt;"",ISNUMBER('Visitor log'!$C215),'Visitor log'!$C215&lt;=TODAY()-RetentionDays),1,0)</f>
        <v>0</v>
      </c>
    </row>
    <row r="212" customFormat="false" ht="15" hidden="false" customHeight="false" outlineLevel="0" collapsed="false">
      <c r="A212" s="77" t="str">
        <f aca="false">IF(OR('Visitor log'!$D216="",'Visitor log'!$D216=""),"",'Visitor log'!$D216)</f>
        <v/>
      </c>
      <c r="B212" s="77" t="str">
        <f aca="false">IF(OR('Visitor log'!$D216="",'Visitor log'!$E216=""),"",'Visitor log'!$E216)</f>
        <v/>
      </c>
      <c r="C212" s="77" t="str">
        <f aca="false">IF(OR('Visitor log'!$D216="",'Visitor log'!$I216=""),"",'Visitor log'!$I216)</f>
        <v/>
      </c>
      <c r="D212" s="78" t="str">
        <f aca="false">IF(OR('Visitor log'!$D216="",'Visitor log'!$L216=""),"",'Visitor log'!$L216)</f>
        <v/>
      </c>
      <c r="E212" s="77" t="str">
        <f aca="false">IF(OR('Visitor log'!$D216="",'Visitor log'!$K216=""),"",'Visitor log'!$K216)</f>
        <v/>
      </c>
      <c r="F212" s="77" t="str">
        <f aca="false">IF(OR('Visitor log'!$D216="",'Visitor log'!$H216=""),"",'Visitor log'!$H216)</f>
        <v/>
      </c>
      <c r="G212" s="77" t="n">
        <f aca="false">IF(AND('Visitor log'!$D216&lt;&gt;"",'Visitor log'!$C216=SelectedDate,'Visitor log'!$L216&lt;&gt;"",'Visitor log'!$M216=""),1,0)</f>
        <v>0</v>
      </c>
      <c r="H212" s="77" t="str">
        <f aca="false">IF(G212=1,SUM($G$3:G212),"")</f>
        <v/>
      </c>
      <c r="I212" s="77" t="n">
        <f aca="false">IF(AND('Visitor log'!$D216&lt;&gt;"",'Visitor log'!$C216=SelectedDate,'Visitor log'!$L216=""),1,0)</f>
        <v>0</v>
      </c>
      <c r="J212" s="77" t="n">
        <f aca="false">IF(AND('Visitor log'!$D216&lt;&gt;"",'Visitor log'!$C216=SelectedDate,'Visitor log'!$L216&lt;&gt;""),1,0)</f>
        <v>0</v>
      </c>
      <c r="K212" s="80" t="str">
        <f aca="false">IF(AND('Visitor log'!$L216&lt;&gt;"",'Visitor log'!$M216&lt;&gt;""),'Visitor log'!$M216-'Visitor log'!$L216,"")</f>
        <v/>
      </c>
      <c r="L212" s="77" t="n">
        <f aca="true">IF(AND('Visitor log'!$D216&lt;&gt;"",ISNUMBER('Visitor log'!$C216),'Visitor log'!$C216&lt;TODAY(),'Visitor log'!$L216&lt;&gt;"",'Visitor log'!$M216=""),1,0)</f>
        <v>0</v>
      </c>
      <c r="M212" s="77" t="n">
        <f aca="true">IF(AND('Visitor log'!$D216&lt;&gt;"",ISNUMBER('Visitor log'!$C216),'Visitor log'!$C216&lt;=TODAY()-RetentionDays),1,0)</f>
        <v>0</v>
      </c>
    </row>
    <row r="213" customFormat="false" ht="15" hidden="false" customHeight="false" outlineLevel="0" collapsed="false">
      <c r="A213" s="77" t="str">
        <f aca="false">IF(OR('Visitor log'!$D217="",'Visitor log'!$D217=""),"",'Visitor log'!$D217)</f>
        <v/>
      </c>
      <c r="B213" s="77" t="str">
        <f aca="false">IF(OR('Visitor log'!$D217="",'Visitor log'!$E217=""),"",'Visitor log'!$E217)</f>
        <v/>
      </c>
      <c r="C213" s="77" t="str">
        <f aca="false">IF(OR('Visitor log'!$D217="",'Visitor log'!$I217=""),"",'Visitor log'!$I217)</f>
        <v/>
      </c>
      <c r="D213" s="78" t="str">
        <f aca="false">IF(OR('Visitor log'!$D217="",'Visitor log'!$L217=""),"",'Visitor log'!$L217)</f>
        <v/>
      </c>
      <c r="E213" s="77" t="str">
        <f aca="false">IF(OR('Visitor log'!$D217="",'Visitor log'!$K217=""),"",'Visitor log'!$K217)</f>
        <v/>
      </c>
      <c r="F213" s="77" t="str">
        <f aca="false">IF(OR('Visitor log'!$D217="",'Visitor log'!$H217=""),"",'Visitor log'!$H217)</f>
        <v/>
      </c>
      <c r="G213" s="77" t="n">
        <f aca="false">IF(AND('Visitor log'!$D217&lt;&gt;"",'Visitor log'!$C217=SelectedDate,'Visitor log'!$L217&lt;&gt;"",'Visitor log'!$M217=""),1,0)</f>
        <v>0</v>
      </c>
      <c r="H213" s="77" t="str">
        <f aca="false">IF(G213=1,SUM($G$3:G213),"")</f>
        <v/>
      </c>
      <c r="I213" s="77" t="n">
        <f aca="false">IF(AND('Visitor log'!$D217&lt;&gt;"",'Visitor log'!$C217=SelectedDate,'Visitor log'!$L217=""),1,0)</f>
        <v>0</v>
      </c>
      <c r="J213" s="77" t="n">
        <f aca="false">IF(AND('Visitor log'!$D217&lt;&gt;"",'Visitor log'!$C217=SelectedDate,'Visitor log'!$L217&lt;&gt;""),1,0)</f>
        <v>0</v>
      </c>
      <c r="K213" s="80" t="str">
        <f aca="false">IF(AND('Visitor log'!$L217&lt;&gt;"",'Visitor log'!$M217&lt;&gt;""),'Visitor log'!$M217-'Visitor log'!$L217,"")</f>
        <v/>
      </c>
      <c r="L213" s="77" t="n">
        <f aca="true">IF(AND('Visitor log'!$D217&lt;&gt;"",ISNUMBER('Visitor log'!$C217),'Visitor log'!$C217&lt;TODAY(),'Visitor log'!$L217&lt;&gt;"",'Visitor log'!$M217=""),1,0)</f>
        <v>0</v>
      </c>
      <c r="M213" s="77" t="n">
        <f aca="true">IF(AND('Visitor log'!$D217&lt;&gt;"",ISNUMBER('Visitor log'!$C217),'Visitor log'!$C217&lt;=TODAY()-RetentionDays),1,0)</f>
        <v>0</v>
      </c>
    </row>
    <row r="214" customFormat="false" ht="15" hidden="false" customHeight="false" outlineLevel="0" collapsed="false">
      <c r="A214" s="77" t="str">
        <f aca="false">IF(OR('Visitor log'!$D218="",'Visitor log'!$D218=""),"",'Visitor log'!$D218)</f>
        <v/>
      </c>
      <c r="B214" s="77" t="str">
        <f aca="false">IF(OR('Visitor log'!$D218="",'Visitor log'!$E218=""),"",'Visitor log'!$E218)</f>
        <v/>
      </c>
      <c r="C214" s="77" t="str">
        <f aca="false">IF(OR('Visitor log'!$D218="",'Visitor log'!$I218=""),"",'Visitor log'!$I218)</f>
        <v/>
      </c>
      <c r="D214" s="78" t="str">
        <f aca="false">IF(OR('Visitor log'!$D218="",'Visitor log'!$L218=""),"",'Visitor log'!$L218)</f>
        <v/>
      </c>
      <c r="E214" s="77" t="str">
        <f aca="false">IF(OR('Visitor log'!$D218="",'Visitor log'!$K218=""),"",'Visitor log'!$K218)</f>
        <v/>
      </c>
      <c r="F214" s="77" t="str">
        <f aca="false">IF(OR('Visitor log'!$D218="",'Visitor log'!$H218=""),"",'Visitor log'!$H218)</f>
        <v/>
      </c>
      <c r="G214" s="77" t="n">
        <f aca="false">IF(AND('Visitor log'!$D218&lt;&gt;"",'Visitor log'!$C218=SelectedDate,'Visitor log'!$L218&lt;&gt;"",'Visitor log'!$M218=""),1,0)</f>
        <v>0</v>
      </c>
      <c r="H214" s="77" t="str">
        <f aca="false">IF(G214=1,SUM($G$3:G214),"")</f>
        <v/>
      </c>
      <c r="I214" s="77" t="n">
        <f aca="false">IF(AND('Visitor log'!$D218&lt;&gt;"",'Visitor log'!$C218=SelectedDate,'Visitor log'!$L218=""),1,0)</f>
        <v>0</v>
      </c>
      <c r="J214" s="77" t="n">
        <f aca="false">IF(AND('Visitor log'!$D218&lt;&gt;"",'Visitor log'!$C218=SelectedDate,'Visitor log'!$L218&lt;&gt;""),1,0)</f>
        <v>0</v>
      </c>
      <c r="K214" s="80" t="str">
        <f aca="false">IF(AND('Visitor log'!$L218&lt;&gt;"",'Visitor log'!$M218&lt;&gt;""),'Visitor log'!$M218-'Visitor log'!$L218,"")</f>
        <v/>
      </c>
      <c r="L214" s="77" t="n">
        <f aca="true">IF(AND('Visitor log'!$D218&lt;&gt;"",ISNUMBER('Visitor log'!$C218),'Visitor log'!$C218&lt;TODAY(),'Visitor log'!$L218&lt;&gt;"",'Visitor log'!$M218=""),1,0)</f>
        <v>0</v>
      </c>
      <c r="M214" s="77" t="n">
        <f aca="true">IF(AND('Visitor log'!$D218&lt;&gt;"",ISNUMBER('Visitor log'!$C218),'Visitor log'!$C218&lt;=TODAY()-RetentionDays),1,0)</f>
        <v>0</v>
      </c>
    </row>
    <row r="215" customFormat="false" ht="15" hidden="false" customHeight="false" outlineLevel="0" collapsed="false">
      <c r="A215" s="77" t="str">
        <f aca="false">IF(OR('Visitor log'!$D219="",'Visitor log'!$D219=""),"",'Visitor log'!$D219)</f>
        <v/>
      </c>
      <c r="B215" s="77" t="str">
        <f aca="false">IF(OR('Visitor log'!$D219="",'Visitor log'!$E219=""),"",'Visitor log'!$E219)</f>
        <v/>
      </c>
      <c r="C215" s="77" t="str">
        <f aca="false">IF(OR('Visitor log'!$D219="",'Visitor log'!$I219=""),"",'Visitor log'!$I219)</f>
        <v/>
      </c>
      <c r="D215" s="78" t="str">
        <f aca="false">IF(OR('Visitor log'!$D219="",'Visitor log'!$L219=""),"",'Visitor log'!$L219)</f>
        <v/>
      </c>
      <c r="E215" s="77" t="str">
        <f aca="false">IF(OR('Visitor log'!$D219="",'Visitor log'!$K219=""),"",'Visitor log'!$K219)</f>
        <v/>
      </c>
      <c r="F215" s="77" t="str">
        <f aca="false">IF(OR('Visitor log'!$D219="",'Visitor log'!$H219=""),"",'Visitor log'!$H219)</f>
        <v/>
      </c>
      <c r="G215" s="77" t="n">
        <f aca="false">IF(AND('Visitor log'!$D219&lt;&gt;"",'Visitor log'!$C219=SelectedDate,'Visitor log'!$L219&lt;&gt;"",'Visitor log'!$M219=""),1,0)</f>
        <v>0</v>
      </c>
      <c r="H215" s="77" t="str">
        <f aca="false">IF(G215=1,SUM($G$3:G215),"")</f>
        <v/>
      </c>
      <c r="I215" s="77" t="n">
        <f aca="false">IF(AND('Visitor log'!$D219&lt;&gt;"",'Visitor log'!$C219=SelectedDate,'Visitor log'!$L219=""),1,0)</f>
        <v>0</v>
      </c>
      <c r="J215" s="77" t="n">
        <f aca="false">IF(AND('Visitor log'!$D219&lt;&gt;"",'Visitor log'!$C219=SelectedDate,'Visitor log'!$L219&lt;&gt;""),1,0)</f>
        <v>0</v>
      </c>
      <c r="K215" s="80" t="str">
        <f aca="false">IF(AND('Visitor log'!$L219&lt;&gt;"",'Visitor log'!$M219&lt;&gt;""),'Visitor log'!$M219-'Visitor log'!$L219,"")</f>
        <v/>
      </c>
      <c r="L215" s="77" t="n">
        <f aca="true">IF(AND('Visitor log'!$D219&lt;&gt;"",ISNUMBER('Visitor log'!$C219),'Visitor log'!$C219&lt;TODAY(),'Visitor log'!$L219&lt;&gt;"",'Visitor log'!$M219=""),1,0)</f>
        <v>0</v>
      </c>
      <c r="M215" s="77" t="n">
        <f aca="true">IF(AND('Visitor log'!$D219&lt;&gt;"",ISNUMBER('Visitor log'!$C219),'Visitor log'!$C219&lt;=TODAY()-RetentionDays),1,0)</f>
        <v>0</v>
      </c>
    </row>
    <row r="216" customFormat="false" ht="15" hidden="false" customHeight="false" outlineLevel="0" collapsed="false">
      <c r="A216" s="77" t="str">
        <f aca="false">IF(OR('Visitor log'!$D220="",'Visitor log'!$D220=""),"",'Visitor log'!$D220)</f>
        <v/>
      </c>
      <c r="B216" s="77" t="str">
        <f aca="false">IF(OR('Visitor log'!$D220="",'Visitor log'!$E220=""),"",'Visitor log'!$E220)</f>
        <v/>
      </c>
      <c r="C216" s="77" t="str">
        <f aca="false">IF(OR('Visitor log'!$D220="",'Visitor log'!$I220=""),"",'Visitor log'!$I220)</f>
        <v/>
      </c>
      <c r="D216" s="78" t="str">
        <f aca="false">IF(OR('Visitor log'!$D220="",'Visitor log'!$L220=""),"",'Visitor log'!$L220)</f>
        <v/>
      </c>
      <c r="E216" s="77" t="str">
        <f aca="false">IF(OR('Visitor log'!$D220="",'Visitor log'!$K220=""),"",'Visitor log'!$K220)</f>
        <v/>
      </c>
      <c r="F216" s="77" t="str">
        <f aca="false">IF(OR('Visitor log'!$D220="",'Visitor log'!$H220=""),"",'Visitor log'!$H220)</f>
        <v/>
      </c>
      <c r="G216" s="77" t="n">
        <f aca="false">IF(AND('Visitor log'!$D220&lt;&gt;"",'Visitor log'!$C220=SelectedDate,'Visitor log'!$L220&lt;&gt;"",'Visitor log'!$M220=""),1,0)</f>
        <v>0</v>
      </c>
      <c r="H216" s="77" t="str">
        <f aca="false">IF(G216=1,SUM($G$3:G216),"")</f>
        <v/>
      </c>
      <c r="I216" s="77" t="n">
        <f aca="false">IF(AND('Visitor log'!$D220&lt;&gt;"",'Visitor log'!$C220=SelectedDate,'Visitor log'!$L220=""),1,0)</f>
        <v>0</v>
      </c>
      <c r="J216" s="77" t="n">
        <f aca="false">IF(AND('Visitor log'!$D220&lt;&gt;"",'Visitor log'!$C220=SelectedDate,'Visitor log'!$L220&lt;&gt;""),1,0)</f>
        <v>0</v>
      </c>
      <c r="K216" s="80" t="str">
        <f aca="false">IF(AND('Visitor log'!$L220&lt;&gt;"",'Visitor log'!$M220&lt;&gt;""),'Visitor log'!$M220-'Visitor log'!$L220,"")</f>
        <v/>
      </c>
      <c r="L216" s="77" t="n">
        <f aca="true">IF(AND('Visitor log'!$D220&lt;&gt;"",ISNUMBER('Visitor log'!$C220),'Visitor log'!$C220&lt;TODAY(),'Visitor log'!$L220&lt;&gt;"",'Visitor log'!$M220=""),1,0)</f>
        <v>0</v>
      </c>
      <c r="M216" s="77" t="n">
        <f aca="true">IF(AND('Visitor log'!$D220&lt;&gt;"",ISNUMBER('Visitor log'!$C220),'Visitor log'!$C220&lt;=TODAY()-RetentionDays),1,0)</f>
        <v>0</v>
      </c>
    </row>
    <row r="217" customFormat="false" ht="15" hidden="false" customHeight="false" outlineLevel="0" collapsed="false">
      <c r="A217" s="77" t="str">
        <f aca="false">IF(OR('Visitor log'!$D221="",'Visitor log'!$D221=""),"",'Visitor log'!$D221)</f>
        <v/>
      </c>
      <c r="B217" s="77" t="str">
        <f aca="false">IF(OR('Visitor log'!$D221="",'Visitor log'!$E221=""),"",'Visitor log'!$E221)</f>
        <v/>
      </c>
      <c r="C217" s="77" t="str">
        <f aca="false">IF(OR('Visitor log'!$D221="",'Visitor log'!$I221=""),"",'Visitor log'!$I221)</f>
        <v/>
      </c>
      <c r="D217" s="78" t="str">
        <f aca="false">IF(OR('Visitor log'!$D221="",'Visitor log'!$L221=""),"",'Visitor log'!$L221)</f>
        <v/>
      </c>
      <c r="E217" s="77" t="str">
        <f aca="false">IF(OR('Visitor log'!$D221="",'Visitor log'!$K221=""),"",'Visitor log'!$K221)</f>
        <v/>
      </c>
      <c r="F217" s="77" t="str">
        <f aca="false">IF(OR('Visitor log'!$D221="",'Visitor log'!$H221=""),"",'Visitor log'!$H221)</f>
        <v/>
      </c>
      <c r="G217" s="77" t="n">
        <f aca="false">IF(AND('Visitor log'!$D221&lt;&gt;"",'Visitor log'!$C221=SelectedDate,'Visitor log'!$L221&lt;&gt;"",'Visitor log'!$M221=""),1,0)</f>
        <v>0</v>
      </c>
      <c r="H217" s="77" t="str">
        <f aca="false">IF(G217=1,SUM($G$3:G217),"")</f>
        <v/>
      </c>
      <c r="I217" s="77" t="n">
        <f aca="false">IF(AND('Visitor log'!$D221&lt;&gt;"",'Visitor log'!$C221=SelectedDate,'Visitor log'!$L221=""),1,0)</f>
        <v>0</v>
      </c>
      <c r="J217" s="77" t="n">
        <f aca="false">IF(AND('Visitor log'!$D221&lt;&gt;"",'Visitor log'!$C221=SelectedDate,'Visitor log'!$L221&lt;&gt;""),1,0)</f>
        <v>0</v>
      </c>
      <c r="K217" s="80" t="str">
        <f aca="false">IF(AND('Visitor log'!$L221&lt;&gt;"",'Visitor log'!$M221&lt;&gt;""),'Visitor log'!$M221-'Visitor log'!$L221,"")</f>
        <v/>
      </c>
      <c r="L217" s="77" t="n">
        <f aca="true">IF(AND('Visitor log'!$D221&lt;&gt;"",ISNUMBER('Visitor log'!$C221),'Visitor log'!$C221&lt;TODAY(),'Visitor log'!$L221&lt;&gt;"",'Visitor log'!$M221=""),1,0)</f>
        <v>0</v>
      </c>
      <c r="M217" s="77" t="n">
        <f aca="true">IF(AND('Visitor log'!$D221&lt;&gt;"",ISNUMBER('Visitor log'!$C221),'Visitor log'!$C221&lt;=TODAY()-RetentionDays),1,0)</f>
        <v>0</v>
      </c>
    </row>
    <row r="218" customFormat="false" ht="15" hidden="false" customHeight="false" outlineLevel="0" collapsed="false">
      <c r="A218" s="77" t="str">
        <f aca="false">IF(OR('Visitor log'!$D222="",'Visitor log'!$D222=""),"",'Visitor log'!$D222)</f>
        <v/>
      </c>
      <c r="B218" s="77" t="str">
        <f aca="false">IF(OR('Visitor log'!$D222="",'Visitor log'!$E222=""),"",'Visitor log'!$E222)</f>
        <v/>
      </c>
      <c r="C218" s="77" t="str">
        <f aca="false">IF(OR('Visitor log'!$D222="",'Visitor log'!$I222=""),"",'Visitor log'!$I222)</f>
        <v/>
      </c>
      <c r="D218" s="78" t="str">
        <f aca="false">IF(OR('Visitor log'!$D222="",'Visitor log'!$L222=""),"",'Visitor log'!$L222)</f>
        <v/>
      </c>
      <c r="E218" s="77" t="str">
        <f aca="false">IF(OR('Visitor log'!$D222="",'Visitor log'!$K222=""),"",'Visitor log'!$K222)</f>
        <v/>
      </c>
      <c r="F218" s="77" t="str">
        <f aca="false">IF(OR('Visitor log'!$D222="",'Visitor log'!$H222=""),"",'Visitor log'!$H222)</f>
        <v/>
      </c>
      <c r="G218" s="77" t="n">
        <f aca="false">IF(AND('Visitor log'!$D222&lt;&gt;"",'Visitor log'!$C222=SelectedDate,'Visitor log'!$L222&lt;&gt;"",'Visitor log'!$M222=""),1,0)</f>
        <v>0</v>
      </c>
      <c r="H218" s="77" t="str">
        <f aca="false">IF(G218=1,SUM($G$3:G218),"")</f>
        <v/>
      </c>
      <c r="I218" s="77" t="n">
        <f aca="false">IF(AND('Visitor log'!$D222&lt;&gt;"",'Visitor log'!$C222=SelectedDate,'Visitor log'!$L222=""),1,0)</f>
        <v>0</v>
      </c>
      <c r="J218" s="77" t="n">
        <f aca="false">IF(AND('Visitor log'!$D222&lt;&gt;"",'Visitor log'!$C222=SelectedDate,'Visitor log'!$L222&lt;&gt;""),1,0)</f>
        <v>0</v>
      </c>
      <c r="K218" s="80" t="str">
        <f aca="false">IF(AND('Visitor log'!$L222&lt;&gt;"",'Visitor log'!$M222&lt;&gt;""),'Visitor log'!$M222-'Visitor log'!$L222,"")</f>
        <v/>
      </c>
      <c r="L218" s="77" t="n">
        <f aca="true">IF(AND('Visitor log'!$D222&lt;&gt;"",ISNUMBER('Visitor log'!$C222),'Visitor log'!$C222&lt;TODAY(),'Visitor log'!$L222&lt;&gt;"",'Visitor log'!$M222=""),1,0)</f>
        <v>0</v>
      </c>
      <c r="M218" s="77" t="n">
        <f aca="true">IF(AND('Visitor log'!$D222&lt;&gt;"",ISNUMBER('Visitor log'!$C222),'Visitor log'!$C222&lt;=TODAY()-RetentionDays),1,0)</f>
        <v>0</v>
      </c>
    </row>
    <row r="219" customFormat="false" ht="15" hidden="false" customHeight="false" outlineLevel="0" collapsed="false">
      <c r="A219" s="77" t="str">
        <f aca="false">IF(OR('Visitor log'!$D223="",'Visitor log'!$D223=""),"",'Visitor log'!$D223)</f>
        <v/>
      </c>
      <c r="B219" s="77" t="str">
        <f aca="false">IF(OR('Visitor log'!$D223="",'Visitor log'!$E223=""),"",'Visitor log'!$E223)</f>
        <v/>
      </c>
      <c r="C219" s="77" t="str">
        <f aca="false">IF(OR('Visitor log'!$D223="",'Visitor log'!$I223=""),"",'Visitor log'!$I223)</f>
        <v/>
      </c>
      <c r="D219" s="78" t="str">
        <f aca="false">IF(OR('Visitor log'!$D223="",'Visitor log'!$L223=""),"",'Visitor log'!$L223)</f>
        <v/>
      </c>
      <c r="E219" s="77" t="str">
        <f aca="false">IF(OR('Visitor log'!$D223="",'Visitor log'!$K223=""),"",'Visitor log'!$K223)</f>
        <v/>
      </c>
      <c r="F219" s="77" t="str">
        <f aca="false">IF(OR('Visitor log'!$D223="",'Visitor log'!$H223=""),"",'Visitor log'!$H223)</f>
        <v/>
      </c>
      <c r="G219" s="77" t="n">
        <f aca="false">IF(AND('Visitor log'!$D223&lt;&gt;"",'Visitor log'!$C223=SelectedDate,'Visitor log'!$L223&lt;&gt;"",'Visitor log'!$M223=""),1,0)</f>
        <v>0</v>
      </c>
      <c r="H219" s="77" t="str">
        <f aca="false">IF(G219=1,SUM($G$3:G219),"")</f>
        <v/>
      </c>
      <c r="I219" s="77" t="n">
        <f aca="false">IF(AND('Visitor log'!$D223&lt;&gt;"",'Visitor log'!$C223=SelectedDate,'Visitor log'!$L223=""),1,0)</f>
        <v>0</v>
      </c>
      <c r="J219" s="77" t="n">
        <f aca="false">IF(AND('Visitor log'!$D223&lt;&gt;"",'Visitor log'!$C223=SelectedDate,'Visitor log'!$L223&lt;&gt;""),1,0)</f>
        <v>0</v>
      </c>
      <c r="K219" s="80" t="str">
        <f aca="false">IF(AND('Visitor log'!$L223&lt;&gt;"",'Visitor log'!$M223&lt;&gt;""),'Visitor log'!$M223-'Visitor log'!$L223,"")</f>
        <v/>
      </c>
      <c r="L219" s="77" t="n">
        <f aca="true">IF(AND('Visitor log'!$D223&lt;&gt;"",ISNUMBER('Visitor log'!$C223),'Visitor log'!$C223&lt;TODAY(),'Visitor log'!$L223&lt;&gt;"",'Visitor log'!$M223=""),1,0)</f>
        <v>0</v>
      </c>
      <c r="M219" s="77" t="n">
        <f aca="true">IF(AND('Visitor log'!$D223&lt;&gt;"",ISNUMBER('Visitor log'!$C223),'Visitor log'!$C223&lt;=TODAY()-RetentionDays),1,0)</f>
        <v>0</v>
      </c>
    </row>
    <row r="220" customFormat="false" ht="15" hidden="false" customHeight="false" outlineLevel="0" collapsed="false">
      <c r="A220" s="77" t="str">
        <f aca="false">IF(OR('Visitor log'!$D224="",'Visitor log'!$D224=""),"",'Visitor log'!$D224)</f>
        <v/>
      </c>
      <c r="B220" s="77" t="str">
        <f aca="false">IF(OR('Visitor log'!$D224="",'Visitor log'!$E224=""),"",'Visitor log'!$E224)</f>
        <v/>
      </c>
      <c r="C220" s="77" t="str">
        <f aca="false">IF(OR('Visitor log'!$D224="",'Visitor log'!$I224=""),"",'Visitor log'!$I224)</f>
        <v/>
      </c>
      <c r="D220" s="78" t="str">
        <f aca="false">IF(OR('Visitor log'!$D224="",'Visitor log'!$L224=""),"",'Visitor log'!$L224)</f>
        <v/>
      </c>
      <c r="E220" s="77" t="str">
        <f aca="false">IF(OR('Visitor log'!$D224="",'Visitor log'!$K224=""),"",'Visitor log'!$K224)</f>
        <v/>
      </c>
      <c r="F220" s="77" t="str">
        <f aca="false">IF(OR('Visitor log'!$D224="",'Visitor log'!$H224=""),"",'Visitor log'!$H224)</f>
        <v/>
      </c>
      <c r="G220" s="77" t="n">
        <f aca="false">IF(AND('Visitor log'!$D224&lt;&gt;"",'Visitor log'!$C224=SelectedDate,'Visitor log'!$L224&lt;&gt;"",'Visitor log'!$M224=""),1,0)</f>
        <v>0</v>
      </c>
      <c r="H220" s="77" t="str">
        <f aca="false">IF(G220=1,SUM($G$3:G220),"")</f>
        <v/>
      </c>
      <c r="I220" s="77" t="n">
        <f aca="false">IF(AND('Visitor log'!$D224&lt;&gt;"",'Visitor log'!$C224=SelectedDate,'Visitor log'!$L224=""),1,0)</f>
        <v>0</v>
      </c>
      <c r="J220" s="77" t="n">
        <f aca="false">IF(AND('Visitor log'!$D224&lt;&gt;"",'Visitor log'!$C224=SelectedDate,'Visitor log'!$L224&lt;&gt;""),1,0)</f>
        <v>0</v>
      </c>
      <c r="K220" s="80" t="str">
        <f aca="false">IF(AND('Visitor log'!$L224&lt;&gt;"",'Visitor log'!$M224&lt;&gt;""),'Visitor log'!$M224-'Visitor log'!$L224,"")</f>
        <v/>
      </c>
      <c r="L220" s="77" t="n">
        <f aca="true">IF(AND('Visitor log'!$D224&lt;&gt;"",ISNUMBER('Visitor log'!$C224),'Visitor log'!$C224&lt;TODAY(),'Visitor log'!$L224&lt;&gt;"",'Visitor log'!$M224=""),1,0)</f>
        <v>0</v>
      </c>
      <c r="M220" s="77" t="n">
        <f aca="true">IF(AND('Visitor log'!$D224&lt;&gt;"",ISNUMBER('Visitor log'!$C224),'Visitor log'!$C224&lt;=TODAY()-RetentionDays),1,0)</f>
        <v>0</v>
      </c>
    </row>
    <row r="221" customFormat="false" ht="15" hidden="false" customHeight="false" outlineLevel="0" collapsed="false">
      <c r="A221" s="77" t="str">
        <f aca="false">IF(OR('Visitor log'!$D225="",'Visitor log'!$D225=""),"",'Visitor log'!$D225)</f>
        <v/>
      </c>
      <c r="B221" s="77" t="str">
        <f aca="false">IF(OR('Visitor log'!$D225="",'Visitor log'!$E225=""),"",'Visitor log'!$E225)</f>
        <v/>
      </c>
      <c r="C221" s="77" t="str">
        <f aca="false">IF(OR('Visitor log'!$D225="",'Visitor log'!$I225=""),"",'Visitor log'!$I225)</f>
        <v/>
      </c>
      <c r="D221" s="78" t="str">
        <f aca="false">IF(OR('Visitor log'!$D225="",'Visitor log'!$L225=""),"",'Visitor log'!$L225)</f>
        <v/>
      </c>
      <c r="E221" s="77" t="str">
        <f aca="false">IF(OR('Visitor log'!$D225="",'Visitor log'!$K225=""),"",'Visitor log'!$K225)</f>
        <v/>
      </c>
      <c r="F221" s="77" t="str">
        <f aca="false">IF(OR('Visitor log'!$D225="",'Visitor log'!$H225=""),"",'Visitor log'!$H225)</f>
        <v/>
      </c>
      <c r="G221" s="77" t="n">
        <f aca="false">IF(AND('Visitor log'!$D225&lt;&gt;"",'Visitor log'!$C225=SelectedDate,'Visitor log'!$L225&lt;&gt;"",'Visitor log'!$M225=""),1,0)</f>
        <v>0</v>
      </c>
      <c r="H221" s="77" t="str">
        <f aca="false">IF(G221=1,SUM($G$3:G221),"")</f>
        <v/>
      </c>
      <c r="I221" s="77" t="n">
        <f aca="false">IF(AND('Visitor log'!$D225&lt;&gt;"",'Visitor log'!$C225=SelectedDate,'Visitor log'!$L225=""),1,0)</f>
        <v>0</v>
      </c>
      <c r="J221" s="77" t="n">
        <f aca="false">IF(AND('Visitor log'!$D225&lt;&gt;"",'Visitor log'!$C225=SelectedDate,'Visitor log'!$L225&lt;&gt;""),1,0)</f>
        <v>0</v>
      </c>
      <c r="K221" s="80" t="str">
        <f aca="false">IF(AND('Visitor log'!$L225&lt;&gt;"",'Visitor log'!$M225&lt;&gt;""),'Visitor log'!$M225-'Visitor log'!$L225,"")</f>
        <v/>
      </c>
      <c r="L221" s="77" t="n">
        <f aca="true">IF(AND('Visitor log'!$D225&lt;&gt;"",ISNUMBER('Visitor log'!$C225),'Visitor log'!$C225&lt;TODAY(),'Visitor log'!$L225&lt;&gt;"",'Visitor log'!$M225=""),1,0)</f>
        <v>0</v>
      </c>
      <c r="M221" s="77" t="n">
        <f aca="true">IF(AND('Visitor log'!$D225&lt;&gt;"",ISNUMBER('Visitor log'!$C225),'Visitor log'!$C225&lt;=TODAY()-RetentionDays),1,0)</f>
        <v>0</v>
      </c>
    </row>
    <row r="222" customFormat="false" ht="15" hidden="false" customHeight="false" outlineLevel="0" collapsed="false">
      <c r="A222" s="77" t="str">
        <f aca="false">IF(OR('Visitor log'!$D226="",'Visitor log'!$D226=""),"",'Visitor log'!$D226)</f>
        <v/>
      </c>
      <c r="B222" s="77" t="str">
        <f aca="false">IF(OR('Visitor log'!$D226="",'Visitor log'!$E226=""),"",'Visitor log'!$E226)</f>
        <v/>
      </c>
      <c r="C222" s="77" t="str">
        <f aca="false">IF(OR('Visitor log'!$D226="",'Visitor log'!$I226=""),"",'Visitor log'!$I226)</f>
        <v/>
      </c>
      <c r="D222" s="78" t="str">
        <f aca="false">IF(OR('Visitor log'!$D226="",'Visitor log'!$L226=""),"",'Visitor log'!$L226)</f>
        <v/>
      </c>
      <c r="E222" s="77" t="str">
        <f aca="false">IF(OR('Visitor log'!$D226="",'Visitor log'!$K226=""),"",'Visitor log'!$K226)</f>
        <v/>
      </c>
      <c r="F222" s="77" t="str">
        <f aca="false">IF(OR('Visitor log'!$D226="",'Visitor log'!$H226=""),"",'Visitor log'!$H226)</f>
        <v/>
      </c>
      <c r="G222" s="77" t="n">
        <f aca="false">IF(AND('Visitor log'!$D226&lt;&gt;"",'Visitor log'!$C226=SelectedDate,'Visitor log'!$L226&lt;&gt;"",'Visitor log'!$M226=""),1,0)</f>
        <v>0</v>
      </c>
      <c r="H222" s="77" t="str">
        <f aca="false">IF(G222=1,SUM($G$3:G222),"")</f>
        <v/>
      </c>
      <c r="I222" s="77" t="n">
        <f aca="false">IF(AND('Visitor log'!$D226&lt;&gt;"",'Visitor log'!$C226=SelectedDate,'Visitor log'!$L226=""),1,0)</f>
        <v>0</v>
      </c>
      <c r="J222" s="77" t="n">
        <f aca="false">IF(AND('Visitor log'!$D226&lt;&gt;"",'Visitor log'!$C226=SelectedDate,'Visitor log'!$L226&lt;&gt;""),1,0)</f>
        <v>0</v>
      </c>
      <c r="K222" s="80" t="str">
        <f aca="false">IF(AND('Visitor log'!$L226&lt;&gt;"",'Visitor log'!$M226&lt;&gt;""),'Visitor log'!$M226-'Visitor log'!$L226,"")</f>
        <v/>
      </c>
      <c r="L222" s="77" t="n">
        <f aca="true">IF(AND('Visitor log'!$D226&lt;&gt;"",ISNUMBER('Visitor log'!$C226),'Visitor log'!$C226&lt;TODAY(),'Visitor log'!$L226&lt;&gt;"",'Visitor log'!$M226=""),1,0)</f>
        <v>0</v>
      </c>
      <c r="M222" s="77" t="n">
        <f aca="true">IF(AND('Visitor log'!$D226&lt;&gt;"",ISNUMBER('Visitor log'!$C226),'Visitor log'!$C226&lt;=TODAY()-RetentionDays),1,0)</f>
        <v>0</v>
      </c>
    </row>
    <row r="223" customFormat="false" ht="15" hidden="false" customHeight="false" outlineLevel="0" collapsed="false">
      <c r="A223" s="77" t="str">
        <f aca="false">IF(OR('Visitor log'!$D227="",'Visitor log'!$D227=""),"",'Visitor log'!$D227)</f>
        <v/>
      </c>
      <c r="B223" s="77" t="str">
        <f aca="false">IF(OR('Visitor log'!$D227="",'Visitor log'!$E227=""),"",'Visitor log'!$E227)</f>
        <v/>
      </c>
      <c r="C223" s="77" t="str">
        <f aca="false">IF(OR('Visitor log'!$D227="",'Visitor log'!$I227=""),"",'Visitor log'!$I227)</f>
        <v/>
      </c>
      <c r="D223" s="78" t="str">
        <f aca="false">IF(OR('Visitor log'!$D227="",'Visitor log'!$L227=""),"",'Visitor log'!$L227)</f>
        <v/>
      </c>
      <c r="E223" s="77" t="str">
        <f aca="false">IF(OR('Visitor log'!$D227="",'Visitor log'!$K227=""),"",'Visitor log'!$K227)</f>
        <v/>
      </c>
      <c r="F223" s="77" t="str">
        <f aca="false">IF(OR('Visitor log'!$D227="",'Visitor log'!$H227=""),"",'Visitor log'!$H227)</f>
        <v/>
      </c>
      <c r="G223" s="77" t="n">
        <f aca="false">IF(AND('Visitor log'!$D227&lt;&gt;"",'Visitor log'!$C227=SelectedDate,'Visitor log'!$L227&lt;&gt;"",'Visitor log'!$M227=""),1,0)</f>
        <v>0</v>
      </c>
      <c r="H223" s="77" t="str">
        <f aca="false">IF(G223=1,SUM($G$3:G223),"")</f>
        <v/>
      </c>
      <c r="I223" s="77" t="n">
        <f aca="false">IF(AND('Visitor log'!$D227&lt;&gt;"",'Visitor log'!$C227=SelectedDate,'Visitor log'!$L227=""),1,0)</f>
        <v>0</v>
      </c>
      <c r="J223" s="77" t="n">
        <f aca="false">IF(AND('Visitor log'!$D227&lt;&gt;"",'Visitor log'!$C227=SelectedDate,'Visitor log'!$L227&lt;&gt;""),1,0)</f>
        <v>0</v>
      </c>
      <c r="K223" s="80" t="str">
        <f aca="false">IF(AND('Visitor log'!$L227&lt;&gt;"",'Visitor log'!$M227&lt;&gt;""),'Visitor log'!$M227-'Visitor log'!$L227,"")</f>
        <v/>
      </c>
      <c r="L223" s="77" t="n">
        <f aca="true">IF(AND('Visitor log'!$D227&lt;&gt;"",ISNUMBER('Visitor log'!$C227),'Visitor log'!$C227&lt;TODAY(),'Visitor log'!$L227&lt;&gt;"",'Visitor log'!$M227=""),1,0)</f>
        <v>0</v>
      </c>
      <c r="M223" s="77" t="n">
        <f aca="true">IF(AND('Visitor log'!$D227&lt;&gt;"",ISNUMBER('Visitor log'!$C227),'Visitor log'!$C227&lt;=TODAY()-RetentionDays),1,0)</f>
        <v>0</v>
      </c>
    </row>
    <row r="224" customFormat="false" ht="15" hidden="false" customHeight="false" outlineLevel="0" collapsed="false">
      <c r="A224" s="77" t="str">
        <f aca="false">IF(OR('Visitor log'!$D228="",'Visitor log'!$D228=""),"",'Visitor log'!$D228)</f>
        <v/>
      </c>
      <c r="B224" s="77" t="str">
        <f aca="false">IF(OR('Visitor log'!$D228="",'Visitor log'!$E228=""),"",'Visitor log'!$E228)</f>
        <v/>
      </c>
      <c r="C224" s="77" t="str">
        <f aca="false">IF(OR('Visitor log'!$D228="",'Visitor log'!$I228=""),"",'Visitor log'!$I228)</f>
        <v/>
      </c>
      <c r="D224" s="78" t="str">
        <f aca="false">IF(OR('Visitor log'!$D228="",'Visitor log'!$L228=""),"",'Visitor log'!$L228)</f>
        <v/>
      </c>
      <c r="E224" s="77" t="str">
        <f aca="false">IF(OR('Visitor log'!$D228="",'Visitor log'!$K228=""),"",'Visitor log'!$K228)</f>
        <v/>
      </c>
      <c r="F224" s="77" t="str">
        <f aca="false">IF(OR('Visitor log'!$D228="",'Visitor log'!$H228=""),"",'Visitor log'!$H228)</f>
        <v/>
      </c>
      <c r="G224" s="77" t="n">
        <f aca="false">IF(AND('Visitor log'!$D228&lt;&gt;"",'Visitor log'!$C228=SelectedDate,'Visitor log'!$L228&lt;&gt;"",'Visitor log'!$M228=""),1,0)</f>
        <v>0</v>
      </c>
      <c r="H224" s="77" t="str">
        <f aca="false">IF(G224=1,SUM($G$3:G224),"")</f>
        <v/>
      </c>
      <c r="I224" s="77" t="n">
        <f aca="false">IF(AND('Visitor log'!$D228&lt;&gt;"",'Visitor log'!$C228=SelectedDate,'Visitor log'!$L228=""),1,0)</f>
        <v>0</v>
      </c>
      <c r="J224" s="77" t="n">
        <f aca="false">IF(AND('Visitor log'!$D228&lt;&gt;"",'Visitor log'!$C228=SelectedDate,'Visitor log'!$L228&lt;&gt;""),1,0)</f>
        <v>0</v>
      </c>
      <c r="K224" s="80" t="str">
        <f aca="false">IF(AND('Visitor log'!$L228&lt;&gt;"",'Visitor log'!$M228&lt;&gt;""),'Visitor log'!$M228-'Visitor log'!$L228,"")</f>
        <v/>
      </c>
      <c r="L224" s="77" t="n">
        <f aca="true">IF(AND('Visitor log'!$D228&lt;&gt;"",ISNUMBER('Visitor log'!$C228),'Visitor log'!$C228&lt;TODAY(),'Visitor log'!$L228&lt;&gt;"",'Visitor log'!$M228=""),1,0)</f>
        <v>0</v>
      </c>
      <c r="M224" s="77" t="n">
        <f aca="true">IF(AND('Visitor log'!$D228&lt;&gt;"",ISNUMBER('Visitor log'!$C228),'Visitor log'!$C228&lt;=TODAY()-RetentionDays),1,0)</f>
        <v>0</v>
      </c>
    </row>
    <row r="225" customFormat="false" ht="15" hidden="false" customHeight="false" outlineLevel="0" collapsed="false">
      <c r="A225" s="77" t="str">
        <f aca="false">IF(OR('Visitor log'!$D229="",'Visitor log'!$D229=""),"",'Visitor log'!$D229)</f>
        <v/>
      </c>
      <c r="B225" s="77" t="str">
        <f aca="false">IF(OR('Visitor log'!$D229="",'Visitor log'!$E229=""),"",'Visitor log'!$E229)</f>
        <v/>
      </c>
      <c r="C225" s="77" t="str">
        <f aca="false">IF(OR('Visitor log'!$D229="",'Visitor log'!$I229=""),"",'Visitor log'!$I229)</f>
        <v/>
      </c>
      <c r="D225" s="78" t="str">
        <f aca="false">IF(OR('Visitor log'!$D229="",'Visitor log'!$L229=""),"",'Visitor log'!$L229)</f>
        <v/>
      </c>
      <c r="E225" s="77" t="str">
        <f aca="false">IF(OR('Visitor log'!$D229="",'Visitor log'!$K229=""),"",'Visitor log'!$K229)</f>
        <v/>
      </c>
      <c r="F225" s="77" t="str">
        <f aca="false">IF(OR('Visitor log'!$D229="",'Visitor log'!$H229=""),"",'Visitor log'!$H229)</f>
        <v/>
      </c>
      <c r="G225" s="77" t="n">
        <f aca="false">IF(AND('Visitor log'!$D229&lt;&gt;"",'Visitor log'!$C229=SelectedDate,'Visitor log'!$L229&lt;&gt;"",'Visitor log'!$M229=""),1,0)</f>
        <v>0</v>
      </c>
      <c r="H225" s="77" t="str">
        <f aca="false">IF(G225=1,SUM($G$3:G225),"")</f>
        <v/>
      </c>
      <c r="I225" s="77" t="n">
        <f aca="false">IF(AND('Visitor log'!$D229&lt;&gt;"",'Visitor log'!$C229=SelectedDate,'Visitor log'!$L229=""),1,0)</f>
        <v>0</v>
      </c>
      <c r="J225" s="77" t="n">
        <f aca="false">IF(AND('Visitor log'!$D229&lt;&gt;"",'Visitor log'!$C229=SelectedDate,'Visitor log'!$L229&lt;&gt;""),1,0)</f>
        <v>0</v>
      </c>
      <c r="K225" s="80" t="str">
        <f aca="false">IF(AND('Visitor log'!$L229&lt;&gt;"",'Visitor log'!$M229&lt;&gt;""),'Visitor log'!$M229-'Visitor log'!$L229,"")</f>
        <v/>
      </c>
      <c r="L225" s="77" t="n">
        <f aca="true">IF(AND('Visitor log'!$D229&lt;&gt;"",ISNUMBER('Visitor log'!$C229),'Visitor log'!$C229&lt;TODAY(),'Visitor log'!$L229&lt;&gt;"",'Visitor log'!$M229=""),1,0)</f>
        <v>0</v>
      </c>
      <c r="M225" s="77" t="n">
        <f aca="true">IF(AND('Visitor log'!$D229&lt;&gt;"",ISNUMBER('Visitor log'!$C229),'Visitor log'!$C229&lt;=TODAY()-RetentionDays),1,0)</f>
        <v>0</v>
      </c>
    </row>
    <row r="226" customFormat="false" ht="15" hidden="false" customHeight="false" outlineLevel="0" collapsed="false">
      <c r="A226" s="77" t="str">
        <f aca="false">IF(OR('Visitor log'!$D230="",'Visitor log'!$D230=""),"",'Visitor log'!$D230)</f>
        <v/>
      </c>
      <c r="B226" s="77" t="str">
        <f aca="false">IF(OR('Visitor log'!$D230="",'Visitor log'!$E230=""),"",'Visitor log'!$E230)</f>
        <v/>
      </c>
      <c r="C226" s="77" t="str">
        <f aca="false">IF(OR('Visitor log'!$D230="",'Visitor log'!$I230=""),"",'Visitor log'!$I230)</f>
        <v/>
      </c>
      <c r="D226" s="78" t="str">
        <f aca="false">IF(OR('Visitor log'!$D230="",'Visitor log'!$L230=""),"",'Visitor log'!$L230)</f>
        <v/>
      </c>
      <c r="E226" s="77" t="str">
        <f aca="false">IF(OR('Visitor log'!$D230="",'Visitor log'!$K230=""),"",'Visitor log'!$K230)</f>
        <v/>
      </c>
      <c r="F226" s="77" t="str">
        <f aca="false">IF(OR('Visitor log'!$D230="",'Visitor log'!$H230=""),"",'Visitor log'!$H230)</f>
        <v/>
      </c>
      <c r="G226" s="77" t="n">
        <f aca="false">IF(AND('Visitor log'!$D230&lt;&gt;"",'Visitor log'!$C230=SelectedDate,'Visitor log'!$L230&lt;&gt;"",'Visitor log'!$M230=""),1,0)</f>
        <v>0</v>
      </c>
      <c r="H226" s="77" t="str">
        <f aca="false">IF(G226=1,SUM($G$3:G226),"")</f>
        <v/>
      </c>
      <c r="I226" s="77" t="n">
        <f aca="false">IF(AND('Visitor log'!$D230&lt;&gt;"",'Visitor log'!$C230=SelectedDate,'Visitor log'!$L230=""),1,0)</f>
        <v>0</v>
      </c>
      <c r="J226" s="77" t="n">
        <f aca="false">IF(AND('Visitor log'!$D230&lt;&gt;"",'Visitor log'!$C230=SelectedDate,'Visitor log'!$L230&lt;&gt;""),1,0)</f>
        <v>0</v>
      </c>
      <c r="K226" s="80" t="str">
        <f aca="false">IF(AND('Visitor log'!$L230&lt;&gt;"",'Visitor log'!$M230&lt;&gt;""),'Visitor log'!$M230-'Visitor log'!$L230,"")</f>
        <v/>
      </c>
      <c r="L226" s="77" t="n">
        <f aca="true">IF(AND('Visitor log'!$D230&lt;&gt;"",ISNUMBER('Visitor log'!$C230),'Visitor log'!$C230&lt;TODAY(),'Visitor log'!$L230&lt;&gt;"",'Visitor log'!$M230=""),1,0)</f>
        <v>0</v>
      </c>
      <c r="M226" s="77" t="n">
        <f aca="true">IF(AND('Visitor log'!$D230&lt;&gt;"",ISNUMBER('Visitor log'!$C230),'Visitor log'!$C230&lt;=TODAY()-RetentionDays),1,0)</f>
        <v>0</v>
      </c>
    </row>
    <row r="227" customFormat="false" ht="15" hidden="false" customHeight="false" outlineLevel="0" collapsed="false">
      <c r="A227" s="77" t="str">
        <f aca="false">IF(OR('Visitor log'!$D231="",'Visitor log'!$D231=""),"",'Visitor log'!$D231)</f>
        <v/>
      </c>
      <c r="B227" s="77" t="str">
        <f aca="false">IF(OR('Visitor log'!$D231="",'Visitor log'!$E231=""),"",'Visitor log'!$E231)</f>
        <v/>
      </c>
      <c r="C227" s="77" t="str">
        <f aca="false">IF(OR('Visitor log'!$D231="",'Visitor log'!$I231=""),"",'Visitor log'!$I231)</f>
        <v/>
      </c>
      <c r="D227" s="78" t="str">
        <f aca="false">IF(OR('Visitor log'!$D231="",'Visitor log'!$L231=""),"",'Visitor log'!$L231)</f>
        <v/>
      </c>
      <c r="E227" s="77" t="str">
        <f aca="false">IF(OR('Visitor log'!$D231="",'Visitor log'!$K231=""),"",'Visitor log'!$K231)</f>
        <v/>
      </c>
      <c r="F227" s="77" t="str">
        <f aca="false">IF(OR('Visitor log'!$D231="",'Visitor log'!$H231=""),"",'Visitor log'!$H231)</f>
        <v/>
      </c>
      <c r="G227" s="77" t="n">
        <f aca="false">IF(AND('Visitor log'!$D231&lt;&gt;"",'Visitor log'!$C231=SelectedDate,'Visitor log'!$L231&lt;&gt;"",'Visitor log'!$M231=""),1,0)</f>
        <v>0</v>
      </c>
      <c r="H227" s="77" t="str">
        <f aca="false">IF(G227=1,SUM($G$3:G227),"")</f>
        <v/>
      </c>
      <c r="I227" s="77" t="n">
        <f aca="false">IF(AND('Visitor log'!$D231&lt;&gt;"",'Visitor log'!$C231=SelectedDate,'Visitor log'!$L231=""),1,0)</f>
        <v>0</v>
      </c>
      <c r="J227" s="77" t="n">
        <f aca="false">IF(AND('Visitor log'!$D231&lt;&gt;"",'Visitor log'!$C231=SelectedDate,'Visitor log'!$L231&lt;&gt;""),1,0)</f>
        <v>0</v>
      </c>
      <c r="K227" s="80" t="str">
        <f aca="false">IF(AND('Visitor log'!$L231&lt;&gt;"",'Visitor log'!$M231&lt;&gt;""),'Visitor log'!$M231-'Visitor log'!$L231,"")</f>
        <v/>
      </c>
      <c r="L227" s="77" t="n">
        <f aca="true">IF(AND('Visitor log'!$D231&lt;&gt;"",ISNUMBER('Visitor log'!$C231),'Visitor log'!$C231&lt;TODAY(),'Visitor log'!$L231&lt;&gt;"",'Visitor log'!$M231=""),1,0)</f>
        <v>0</v>
      </c>
      <c r="M227" s="77" t="n">
        <f aca="true">IF(AND('Visitor log'!$D231&lt;&gt;"",ISNUMBER('Visitor log'!$C231),'Visitor log'!$C231&lt;=TODAY()-RetentionDays),1,0)</f>
        <v>0</v>
      </c>
    </row>
    <row r="228" customFormat="false" ht="15" hidden="false" customHeight="false" outlineLevel="0" collapsed="false">
      <c r="A228" s="77" t="str">
        <f aca="false">IF(OR('Visitor log'!$D232="",'Visitor log'!$D232=""),"",'Visitor log'!$D232)</f>
        <v/>
      </c>
      <c r="B228" s="77" t="str">
        <f aca="false">IF(OR('Visitor log'!$D232="",'Visitor log'!$E232=""),"",'Visitor log'!$E232)</f>
        <v/>
      </c>
      <c r="C228" s="77" t="str">
        <f aca="false">IF(OR('Visitor log'!$D232="",'Visitor log'!$I232=""),"",'Visitor log'!$I232)</f>
        <v/>
      </c>
      <c r="D228" s="78" t="str">
        <f aca="false">IF(OR('Visitor log'!$D232="",'Visitor log'!$L232=""),"",'Visitor log'!$L232)</f>
        <v/>
      </c>
      <c r="E228" s="77" t="str">
        <f aca="false">IF(OR('Visitor log'!$D232="",'Visitor log'!$K232=""),"",'Visitor log'!$K232)</f>
        <v/>
      </c>
      <c r="F228" s="77" t="str">
        <f aca="false">IF(OR('Visitor log'!$D232="",'Visitor log'!$H232=""),"",'Visitor log'!$H232)</f>
        <v/>
      </c>
      <c r="G228" s="77" t="n">
        <f aca="false">IF(AND('Visitor log'!$D232&lt;&gt;"",'Visitor log'!$C232=SelectedDate,'Visitor log'!$L232&lt;&gt;"",'Visitor log'!$M232=""),1,0)</f>
        <v>0</v>
      </c>
      <c r="H228" s="77" t="str">
        <f aca="false">IF(G228=1,SUM($G$3:G228),"")</f>
        <v/>
      </c>
      <c r="I228" s="77" t="n">
        <f aca="false">IF(AND('Visitor log'!$D232&lt;&gt;"",'Visitor log'!$C232=SelectedDate,'Visitor log'!$L232=""),1,0)</f>
        <v>0</v>
      </c>
      <c r="J228" s="77" t="n">
        <f aca="false">IF(AND('Visitor log'!$D232&lt;&gt;"",'Visitor log'!$C232=SelectedDate,'Visitor log'!$L232&lt;&gt;""),1,0)</f>
        <v>0</v>
      </c>
      <c r="K228" s="80" t="str">
        <f aca="false">IF(AND('Visitor log'!$L232&lt;&gt;"",'Visitor log'!$M232&lt;&gt;""),'Visitor log'!$M232-'Visitor log'!$L232,"")</f>
        <v/>
      </c>
      <c r="L228" s="77" t="n">
        <f aca="true">IF(AND('Visitor log'!$D232&lt;&gt;"",ISNUMBER('Visitor log'!$C232),'Visitor log'!$C232&lt;TODAY(),'Visitor log'!$L232&lt;&gt;"",'Visitor log'!$M232=""),1,0)</f>
        <v>0</v>
      </c>
      <c r="M228" s="77" t="n">
        <f aca="true">IF(AND('Visitor log'!$D232&lt;&gt;"",ISNUMBER('Visitor log'!$C232),'Visitor log'!$C232&lt;=TODAY()-RetentionDays),1,0)</f>
        <v>0</v>
      </c>
    </row>
    <row r="229" customFormat="false" ht="15" hidden="false" customHeight="false" outlineLevel="0" collapsed="false">
      <c r="A229" s="77" t="str">
        <f aca="false">IF(OR('Visitor log'!$D233="",'Visitor log'!$D233=""),"",'Visitor log'!$D233)</f>
        <v/>
      </c>
      <c r="B229" s="77" t="str">
        <f aca="false">IF(OR('Visitor log'!$D233="",'Visitor log'!$E233=""),"",'Visitor log'!$E233)</f>
        <v/>
      </c>
      <c r="C229" s="77" t="str">
        <f aca="false">IF(OR('Visitor log'!$D233="",'Visitor log'!$I233=""),"",'Visitor log'!$I233)</f>
        <v/>
      </c>
      <c r="D229" s="78" t="str">
        <f aca="false">IF(OR('Visitor log'!$D233="",'Visitor log'!$L233=""),"",'Visitor log'!$L233)</f>
        <v/>
      </c>
      <c r="E229" s="77" t="str">
        <f aca="false">IF(OR('Visitor log'!$D233="",'Visitor log'!$K233=""),"",'Visitor log'!$K233)</f>
        <v/>
      </c>
      <c r="F229" s="77" t="str">
        <f aca="false">IF(OR('Visitor log'!$D233="",'Visitor log'!$H233=""),"",'Visitor log'!$H233)</f>
        <v/>
      </c>
      <c r="G229" s="77" t="n">
        <f aca="false">IF(AND('Visitor log'!$D233&lt;&gt;"",'Visitor log'!$C233=SelectedDate,'Visitor log'!$L233&lt;&gt;"",'Visitor log'!$M233=""),1,0)</f>
        <v>0</v>
      </c>
      <c r="H229" s="77" t="str">
        <f aca="false">IF(G229=1,SUM($G$3:G229),"")</f>
        <v/>
      </c>
      <c r="I229" s="77" t="n">
        <f aca="false">IF(AND('Visitor log'!$D233&lt;&gt;"",'Visitor log'!$C233=SelectedDate,'Visitor log'!$L233=""),1,0)</f>
        <v>0</v>
      </c>
      <c r="J229" s="77" t="n">
        <f aca="false">IF(AND('Visitor log'!$D233&lt;&gt;"",'Visitor log'!$C233=SelectedDate,'Visitor log'!$L233&lt;&gt;""),1,0)</f>
        <v>0</v>
      </c>
      <c r="K229" s="80" t="str">
        <f aca="false">IF(AND('Visitor log'!$L233&lt;&gt;"",'Visitor log'!$M233&lt;&gt;""),'Visitor log'!$M233-'Visitor log'!$L233,"")</f>
        <v/>
      </c>
      <c r="L229" s="77" t="n">
        <f aca="true">IF(AND('Visitor log'!$D233&lt;&gt;"",ISNUMBER('Visitor log'!$C233),'Visitor log'!$C233&lt;TODAY(),'Visitor log'!$L233&lt;&gt;"",'Visitor log'!$M233=""),1,0)</f>
        <v>0</v>
      </c>
      <c r="M229" s="77" t="n">
        <f aca="true">IF(AND('Visitor log'!$D233&lt;&gt;"",ISNUMBER('Visitor log'!$C233),'Visitor log'!$C233&lt;=TODAY()-RetentionDays),1,0)</f>
        <v>0</v>
      </c>
    </row>
    <row r="230" customFormat="false" ht="15" hidden="false" customHeight="false" outlineLevel="0" collapsed="false">
      <c r="A230" s="77" t="str">
        <f aca="false">IF(OR('Visitor log'!$D234="",'Visitor log'!$D234=""),"",'Visitor log'!$D234)</f>
        <v/>
      </c>
      <c r="B230" s="77" t="str">
        <f aca="false">IF(OR('Visitor log'!$D234="",'Visitor log'!$E234=""),"",'Visitor log'!$E234)</f>
        <v/>
      </c>
      <c r="C230" s="77" t="str">
        <f aca="false">IF(OR('Visitor log'!$D234="",'Visitor log'!$I234=""),"",'Visitor log'!$I234)</f>
        <v/>
      </c>
      <c r="D230" s="78" t="str">
        <f aca="false">IF(OR('Visitor log'!$D234="",'Visitor log'!$L234=""),"",'Visitor log'!$L234)</f>
        <v/>
      </c>
      <c r="E230" s="77" t="str">
        <f aca="false">IF(OR('Visitor log'!$D234="",'Visitor log'!$K234=""),"",'Visitor log'!$K234)</f>
        <v/>
      </c>
      <c r="F230" s="77" t="str">
        <f aca="false">IF(OR('Visitor log'!$D234="",'Visitor log'!$H234=""),"",'Visitor log'!$H234)</f>
        <v/>
      </c>
      <c r="G230" s="77" t="n">
        <f aca="false">IF(AND('Visitor log'!$D234&lt;&gt;"",'Visitor log'!$C234=SelectedDate,'Visitor log'!$L234&lt;&gt;"",'Visitor log'!$M234=""),1,0)</f>
        <v>0</v>
      </c>
      <c r="H230" s="77" t="str">
        <f aca="false">IF(G230=1,SUM($G$3:G230),"")</f>
        <v/>
      </c>
      <c r="I230" s="77" t="n">
        <f aca="false">IF(AND('Visitor log'!$D234&lt;&gt;"",'Visitor log'!$C234=SelectedDate,'Visitor log'!$L234=""),1,0)</f>
        <v>0</v>
      </c>
      <c r="J230" s="77" t="n">
        <f aca="false">IF(AND('Visitor log'!$D234&lt;&gt;"",'Visitor log'!$C234=SelectedDate,'Visitor log'!$L234&lt;&gt;""),1,0)</f>
        <v>0</v>
      </c>
      <c r="K230" s="80" t="str">
        <f aca="false">IF(AND('Visitor log'!$L234&lt;&gt;"",'Visitor log'!$M234&lt;&gt;""),'Visitor log'!$M234-'Visitor log'!$L234,"")</f>
        <v/>
      </c>
      <c r="L230" s="77" t="n">
        <f aca="true">IF(AND('Visitor log'!$D234&lt;&gt;"",ISNUMBER('Visitor log'!$C234),'Visitor log'!$C234&lt;TODAY(),'Visitor log'!$L234&lt;&gt;"",'Visitor log'!$M234=""),1,0)</f>
        <v>0</v>
      </c>
      <c r="M230" s="77" t="n">
        <f aca="true">IF(AND('Visitor log'!$D234&lt;&gt;"",ISNUMBER('Visitor log'!$C234),'Visitor log'!$C234&lt;=TODAY()-RetentionDays),1,0)</f>
        <v>0</v>
      </c>
    </row>
    <row r="231" customFormat="false" ht="15" hidden="false" customHeight="false" outlineLevel="0" collapsed="false">
      <c r="A231" s="77" t="str">
        <f aca="false">IF(OR('Visitor log'!$D235="",'Visitor log'!$D235=""),"",'Visitor log'!$D235)</f>
        <v/>
      </c>
      <c r="B231" s="77" t="str">
        <f aca="false">IF(OR('Visitor log'!$D235="",'Visitor log'!$E235=""),"",'Visitor log'!$E235)</f>
        <v/>
      </c>
      <c r="C231" s="77" t="str">
        <f aca="false">IF(OR('Visitor log'!$D235="",'Visitor log'!$I235=""),"",'Visitor log'!$I235)</f>
        <v/>
      </c>
      <c r="D231" s="78" t="str">
        <f aca="false">IF(OR('Visitor log'!$D235="",'Visitor log'!$L235=""),"",'Visitor log'!$L235)</f>
        <v/>
      </c>
      <c r="E231" s="77" t="str">
        <f aca="false">IF(OR('Visitor log'!$D235="",'Visitor log'!$K235=""),"",'Visitor log'!$K235)</f>
        <v/>
      </c>
      <c r="F231" s="77" t="str">
        <f aca="false">IF(OR('Visitor log'!$D235="",'Visitor log'!$H235=""),"",'Visitor log'!$H235)</f>
        <v/>
      </c>
      <c r="G231" s="77" t="n">
        <f aca="false">IF(AND('Visitor log'!$D235&lt;&gt;"",'Visitor log'!$C235=SelectedDate,'Visitor log'!$L235&lt;&gt;"",'Visitor log'!$M235=""),1,0)</f>
        <v>0</v>
      </c>
      <c r="H231" s="77" t="str">
        <f aca="false">IF(G231=1,SUM($G$3:G231),"")</f>
        <v/>
      </c>
      <c r="I231" s="77" t="n">
        <f aca="false">IF(AND('Visitor log'!$D235&lt;&gt;"",'Visitor log'!$C235=SelectedDate,'Visitor log'!$L235=""),1,0)</f>
        <v>0</v>
      </c>
      <c r="J231" s="77" t="n">
        <f aca="false">IF(AND('Visitor log'!$D235&lt;&gt;"",'Visitor log'!$C235=SelectedDate,'Visitor log'!$L235&lt;&gt;""),1,0)</f>
        <v>0</v>
      </c>
      <c r="K231" s="80" t="str">
        <f aca="false">IF(AND('Visitor log'!$L235&lt;&gt;"",'Visitor log'!$M235&lt;&gt;""),'Visitor log'!$M235-'Visitor log'!$L235,"")</f>
        <v/>
      </c>
      <c r="L231" s="77" t="n">
        <f aca="true">IF(AND('Visitor log'!$D235&lt;&gt;"",ISNUMBER('Visitor log'!$C235),'Visitor log'!$C235&lt;TODAY(),'Visitor log'!$L235&lt;&gt;"",'Visitor log'!$M235=""),1,0)</f>
        <v>0</v>
      </c>
      <c r="M231" s="77" t="n">
        <f aca="true">IF(AND('Visitor log'!$D235&lt;&gt;"",ISNUMBER('Visitor log'!$C235),'Visitor log'!$C235&lt;=TODAY()-RetentionDays),1,0)</f>
        <v>0</v>
      </c>
    </row>
    <row r="232" customFormat="false" ht="15" hidden="false" customHeight="false" outlineLevel="0" collapsed="false">
      <c r="A232" s="77" t="str">
        <f aca="false">IF(OR('Visitor log'!$D236="",'Visitor log'!$D236=""),"",'Visitor log'!$D236)</f>
        <v/>
      </c>
      <c r="B232" s="77" t="str">
        <f aca="false">IF(OR('Visitor log'!$D236="",'Visitor log'!$E236=""),"",'Visitor log'!$E236)</f>
        <v/>
      </c>
      <c r="C232" s="77" t="str">
        <f aca="false">IF(OR('Visitor log'!$D236="",'Visitor log'!$I236=""),"",'Visitor log'!$I236)</f>
        <v/>
      </c>
      <c r="D232" s="78" t="str">
        <f aca="false">IF(OR('Visitor log'!$D236="",'Visitor log'!$L236=""),"",'Visitor log'!$L236)</f>
        <v/>
      </c>
      <c r="E232" s="77" t="str">
        <f aca="false">IF(OR('Visitor log'!$D236="",'Visitor log'!$K236=""),"",'Visitor log'!$K236)</f>
        <v/>
      </c>
      <c r="F232" s="77" t="str">
        <f aca="false">IF(OR('Visitor log'!$D236="",'Visitor log'!$H236=""),"",'Visitor log'!$H236)</f>
        <v/>
      </c>
      <c r="G232" s="77" t="n">
        <f aca="false">IF(AND('Visitor log'!$D236&lt;&gt;"",'Visitor log'!$C236=SelectedDate,'Visitor log'!$L236&lt;&gt;"",'Visitor log'!$M236=""),1,0)</f>
        <v>0</v>
      </c>
      <c r="H232" s="77" t="str">
        <f aca="false">IF(G232=1,SUM($G$3:G232),"")</f>
        <v/>
      </c>
      <c r="I232" s="77" t="n">
        <f aca="false">IF(AND('Visitor log'!$D236&lt;&gt;"",'Visitor log'!$C236=SelectedDate,'Visitor log'!$L236=""),1,0)</f>
        <v>0</v>
      </c>
      <c r="J232" s="77" t="n">
        <f aca="false">IF(AND('Visitor log'!$D236&lt;&gt;"",'Visitor log'!$C236=SelectedDate,'Visitor log'!$L236&lt;&gt;""),1,0)</f>
        <v>0</v>
      </c>
      <c r="K232" s="80" t="str">
        <f aca="false">IF(AND('Visitor log'!$L236&lt;&gt;"",'Visitor log'!$M236&lt;&gt;""),'Visitor log'!$M236-'Visitor log'!$L236,"")</f>
        <v/>
      </c>
      <c r="L232" s="77" t="n">
        <f aca="true">IF(AND('Visitor log'!$D236&lt;&gt;"",ISNUMBER('Visitor log'!$C236),'Visitor log'!$C236&lt;TODAY(),'Visitor log'!$L236&lt;&gt;"",'Visitor log'!$M236=""),1,0)</f>
        <v>0</v>
      </c>
      <c r="M232" s="77" t="n">
        <f aca="true">IF(AND('Visitor log'!$D236&lt;&gt;"",ISNUMBER('Visitor log'!$C236),'Visitor log'!$C236&lt;=TODAY()-RetentionDays),1,0)</f>
        <v>0</v>
      </c>
    </row>
    <row r="233" customFormat="false" ht="15" hidden="false" customHeight="false" outlineLevel="0" collapsed="false">
      <c r="A233" s="77" t="str">
        <f aca="false">IF(OR('Visitor log'!$D237="",'Visitor log'!$D237=""),"",'Visitor log'!$D237)</f>
        <v/>
      </c>
      <c r="B233" s="77" t="str">
        <f aca="false">IF(OR('Visitor log'!$D237="",'Visitor log'!$E237=""),"",'Visitor log'!$E237)</f>
        <v/>
      </c>
      <c r="C233" s="77" t="str">
        <f aca="false">IF(OR('Visitor log'!$D237="",'Visitor log'!$I237=""),"",'Visitor log'!$I237)</f>
        <v/>
      </c>
      <c r="D233" s="78" t="str">
        <f aca="false">IF(OR('Visitor log'!$D237="",'Visitor log'!$L237=""),"",'Visitor log'!$L237)</f>
        <v/>
      </c>
      <c r="E233" s="77" t="str">
        <f aca="false">IF(OR('Visitor log'!$D237="",'Visitor log'!$K237=""),"",'Visitor log'!$K237)</f>
        <v/>
      </c>
      <c r="F233" s="77" t="str">
        <f aca="false">IF(OR('Visitor log'!$D237="",'Visitor log'!$H237=""),"",'Visitor log'!$H237)</f>
        <v/>
      </c>
      <c r="G233" s="77" t="n">
        <f aca="false">IF(AND('Visitor log'!$D237&lt;&gt;"",'Visitor log'!$C237=SelectedDate,'Visitor log'!$L237&lt;&gt;"",'Visitor log'!$M237=""),1,0)</f>
        <v>0</v>
      </c>
      <c r="H233" s="77" t="str">
        <f aca="false">IF(G233=1,SUM($G$3:G233),"")</f>
        <v/>
      </c>
      <c r="I233" s="77" t="n">
        <f aca="false">IF(AND('Visitor log'!$D237&lt;&gt;"",'Visitor log'!$C237=SelectedDate,'Visitor log'!$L237=""),1,0)</f>
        <v>0</v>
      </c>
      <c r="J233" s="77" t="n">
        <f aca="false">IF(AND('Visitor log'!$D237&lt;&gt;"",'Visitor log'!$C237=SelectedDate,'Visitor log'!$L237&lt;&gt;""),1,0)</f>
        <v>0</v>
      </c>
      <c r="K233" s="80" t="str">
        <f aca="false">IF(AND('Visitor log'!$L237&lt;&gt;"",'Visitor log'!$M237&lt;&gt;""),'Visitor log'!$M237-'Visitor log'!$L237,"")</f>
        <v/>
      </c>
      <c r="L233" s="77" t="n">
        <f aca="true">IF(AND('Visitor log'!$D237&lt;&gt;"",ISNUMBER('Visitor log'!$C237),'Visitor log'!$C237&lt;TODAY(),'Visitor log'!$L237&lt;&gt;"",'Visitor log'!$M237=""),1,0)</f>
        <v>0</v>
      </c>
      <c r="M233" s="77" t="n">
        <f aca="true">IF(AND('Visitor log'!$D237&lt;&gt;"",ISNUMBER('Visitor log'!$C237),'Visitor log'!$C237&lt;=TODAY()-RetentionDays),1,0)</f>
        <v>0</v>
      </c>
    </row>
    <row r="234" customFormat="false" ht="15" hidden="false" customHeight="false" outlineLevel="0" collapsed="false">
      <c r="A234" s="77" t="str">
        <f aca="false">IF(OR('Visitor log'!$D238="",'Visitor log'!$D238=""),"",'Visitor log'!$D238)</f>
        <v/>
      </c>
      <c r="B234" s="77" t="str">
        <f aca="false">IF(OR('Visitor log'!$D238="",'Visitor log'!$E238=""),"",'Visitor log'!$E238)</f>
        <v/>
      </c>
      <c r="C234" s="77" t="str">
        <f aca="false">IF(OR('Visitor log'!$D238="",'Visitor log'!$I238=""),"",'Visitor log'!$I238)</f>
        <v/>
      </c>
      <c r="D234" s="78" t="str">
        <f aca="false">IF(OR('Visitor log'!$D238="",'Visitor log'!$L238=""),"",'Visitor log'!$L238)</f>
        <v/>
      </c>
      <c r="E234" s="77" t="str">
        <f aca="false">IF(OR('Visitor log'!$D238="",'Visitor log'!$K238=""),"",'Visitor log'!$K238)</f>
        <v/>
      </c>
      <c r="F234" s="77" t="str">
        <f aca="false">IF(OR('Visitor log'!$D238="",'Visitor log'!$H238=""),"",'Visitor log'!$H238)</f>
        <v/>
      </c>
      <c r="G234" s="77" t="n">
        <f aca="false">IF(AND('Visitor log'!$D238&lt;&gt;"",'Visitor log'!$C238=SelectedDate,'Visitor log'!$L238&lt;&gt;"",'Visitor log'!$M238=""),1,0)</f>
        <v>0</v>
      </c>
      <c r="H234" s="77" t="str">
        <f aca="false">IF(G234=1,SUM($G$3:G234),"")</f>
        <v/>
      </c>
      <c r="I234" s="77" t="n">
        <f aca="false">IF(AND('Visitor log'!$D238&lt;&gt;"",'Visitor log'!$C238=SelectedDate,'Visitor log'!$L238=""),1,0)</f>
        <v>0</v>
      </c>
      <c r="J234" s="77" t="n">
        <f aca="false">IF(AND('Visitor log'!$D238&lt;&gt;"",'Visitor log'!$C238=SelectedDate,'Visitor log'!$L238&lt;&gt;""),1,0)</f>
        <v>0</v>
      </c>
      <c r="K234" s="80" t="str">
        <f aca="false">IF(AND('Visitor log'!$L238&lt;&gt;"",'Visitor log'!$M238&lt;&gt;""),'Visitor log'!$M238-'Visitor log'!$L238,"")</f>
        <v/>
      </c>
      <c r="L234" s="77" t="n">
        <f aca="true">IF(AND('Visitor log'!$D238&lt;&gt;"",ISNUMBER('Visitor log'!$C238),'Visitor log'!$C238&lt;TODAY(),'Visitor log'!$L238&lt;&gt;"",'Visitor log'!$M238=""),1,0)</f>
        <v>0</v>
      </c>
      <c r="M234" s="77" t="n">
        <f aca="true">IF(AND('Visitor log'!$D238&lt;&gt;"",ISNUMBER('Visitor log'!$C238),'Visitor log'!$C238&lt;=TODAY()-RetentionDays),1,0)</f>
        <v>0</v>
      </c>
    </row>
    <row r="235" customFormat="false" ht="15" hidden="false" customHeight="false" outlineLevel="0" collapsed="false">
      <c r="A235" s="77" t="str">
        <f aca="false">IF(OR('Visitor log'!$D239="",'Visitor log'!$D239=""),"",'Visitor log'!$D239)</f>
        <v/>
      </c>
      <c r="B235" s="77" t="str">
        <f aca="false">IF(OR('Visitor log'!$D239="",'Visitor log'!$E239=""),"",'Visitor log'!$E239)</f>
        <v/>
      </c>
      <c r="C235" s="77" t="str">
        <f aca="false">IF(OR('Visitor log'!$D239="",'Visitor log'!$I239=""),"",'Visitor log'!$I239)</f>
        <v/>
      </c>
      <c r="D235" s="78" t="str">
        <f aca="false">IF(OR('Visitor log'!$D239="",'Visitor log'!$L239=""),"",'Visitor log'!$L239)</f>
        <v/>
      </c>
      <c r="E235" s="77" t="str">
        <f aca="false">IF(OR('Visitor log'!$D239="",'Visitor log'!$K239=""),"",'Visitor log'!$K239)</f>
        <v/>
      </c>
      <c r="F235" s="77" t="str">
        <f aca="false">IF(OR('Visitor log'!$D239="",'Visitor log'!$H239=""),"",'Visitor log'!$H239)</f>
        <v/>
      </c>
      <c r="G235" s="77" t="n">
        <f aca="false">IF(AND('Visitor log'!$D239&lt;&gt;"",'Visitor log'!$C239=SelectedDate,'Visitor log'!$L239&lt;&gt;"",'Visitor log'!$M239=""),1,0)</f>
        <v>0</v>
      </c>
      <c r="H235" s="77" t="str">
        <f aca="false">IF(G235=1,SUM($G$3:G235),"")</f>
        <v/>
      </c>
      <c r="I235" s="77" t="n">
        <f aca="false">IF(AND('Visitor log'!$D239&lt;&gt;"",'Visitor log'!$C239=SelectedDate,'Visitor log'!$L239=""),1,0)</f>
        <v>0</v>
      </c>
      <c r="J235" s="77" t="n">
        <f aca="false">IF(AND('Visitor log'!$D239&lt;&gt;"",'Visitor log'!$C239=SelectedDate,'Visitor log'!$L239&lt;&gt;""),1,0)</f>
        <v>0</v>
      </c>
      <c r="K235" s="80" t="str">
        <f aca="false">IF(AND('Visitor log'!$L239&lt;&gt;"",'Visitor log'!$M239&lt;&gt;""),'Visitor log'!$M239-'Visitor log'!$L239,"")</f>
        <v/>
      </c>
      <c r="L235" s="77" t="n">
        <f aca="true">IF(AND('Visitor log'!$D239&lt;&gt;"",ISNUMBER('Visitor log'!$C239),'Visitor log'!$C239&lt;TODAY(),'Visitor log'!$L239&lt;&gt;"",'Visitor log'!$M239=""),1,0)</f>
        <v>0</v>
      </c>
      <c r="M235" s="77" t="n">
        <f aca="true">IF(AND('Visitor log'!$D239&lt;&gt;"",ISNUMBER('Visitor log'!$C239),'Visitor log'!$C239&lt;=TODAY()-RetentionDays),1,0)</f>
        <v>0</v>
      </c>
    </row>
    <row r="236" customFormat="false" ht="15" hidden="false" customHeight="false" outlineLevel="0" collapsed="false">
      <c r="A236" s="77" t="str">
        <f aca="false">IF(OR('Visitor log'!$D240="",'Visitor log'!$D240=""),"",'Visitor log'!$D240)</f>
        <v/>
      </c>
      <c r="B236" s="77" t="str">
        <f aca="false">IF(OR('Visitor log'!$D240="",'Visitor log'!$E240=""),"",'Visitor log'!$E240)</f>
        <v/>
      </c>
      <c r="C236" s="77" t="str">
        <f aca="false">IF(OR('Visitor log'!$D240="",'Visitor log'!$I240=""),"",'Visitor log'!$I240)</f>
        <v/>
      </c>
      <c r="D236" s="78" t="str">
        <f aca="false">IF(OR('Visitor log'!$D240="",'Visitor log'!$L240=""),"",'Visitor log'!$L240)</f>
        <v/>
      </c>
      <c r="E236" s="77" t="str">
        <f aca="false">IF(OR('Visitor log'!$D240="",'Visitor log'!$K240=""),"",'Visitor log'!$K240)</f>
        <v/>
      </c>
      <c r="F236" s="77" t="str">
        <f aca="false">IF(OR('Visitor log'!$D240="",'Visitor log'!$H240=""),"",'Visitor log'!$H240)</f>
        <v/>
      </c>
      <c r="G236" s="77" t="n">
        <f aca="false">IF(AND('Visitor log'!$D240&lt;&gt;"",'Visitor log'!$C240=SelectedDate,'Visitor log'!$L240&lt;&gt;"",'Visitor log'!$M240=""),1,0)</f>
        <v>0</v>
      </c>
      <c r="H236" s="77" t="str">
        <f aca="false">IF(G236=1,SUM($G$3:G236),"")</f>
        <v/>
      </c>
      <c r="I236" s="77" t="n">
        <f aca="false">IF(AND('Visitor log'!$D240&lt;&gt;"",'Visitor log'!$C240=SelectedDate,'Visitor log'!$L240=""),1,0)</f>
        <v>0</v>
      </c>
      <c r="J236" s="77" t="n">
        <f aca="false">IF(AND('Visitor log'!$D240&lt;&gt;"",'Visitor log'!$C240=SelectedDate,'Visitor log'!$L240&lt;&gt;""),1,0)</f>
        <v>0</v>
      </c>
      <c r="K236" s="80" t="str">
        <f aca="false">IF(AND('Visitor log'!$L240&lt;&gt;"",'Visitor log'!$M240&lt;&gt;""),'Visitor log'!$M240-'Visitor log'!$L240,"")</f>
        <v/>
      </c>
      <c r="L236" s="77" t="n">
        <f aca="true">IF(AND('Visitor log'!$D240&lt;&gt;"",ISNUMBER('Visitor log'!$C240),'Visitor log'!$C240&lt;TODAY(),'Visitor log'!$L240&lt;&gt;"",'Visitor log'!$M240=""),1,0)</f>
        <v>0</v>
      </c>
      <c r="M236" s="77" t="n">
        <f aca="true">IF(AND('Visitor log'!$D240&lt;&gt;"",ISNUMBER('Visitor log'!$C240),'Visitor log'!$C240&lt;=TODAY()-RetentionDays),1,0)</f>
        <v>0</v>
      </c>
    </row>
    <row r="237" customFormat="false" ht="15" hidden="false" customHeight="false" outlineLevel="0" collapsed="false">
      <c r="A237" s="77" t="str">
        <f aca="false">IF(OR('Visitor log'!$D241="",'Visitor log'!$D241=""),"",'Visitor log'!$D241)</f>
        <v/>
      </c>
      <c r="B237" s="77" t="str">
        <f aca="false">IF(OR('Visitor log'!$D241="",'Visitor log'!$E241=""),"",'Visitor log'!$E241)</f>
        <v/>
      </c>
      <c r="C237" s="77" t="str">
        <f aca="false">IF(OR('Visitor log'!$D241="",'Visitor log'!$I241=""),"",'Visitor log'!$I241)</f>
        <v/>
      </c>
      <c r="D237" s="78" t="str">
        <f aca="false">IF(OR('Visitor log'!$D241="",'Visitor log'!$L241=""),"",'Visitor log'!$L241)</f>
        <v/>
      </c>
      <c r="E237" s="77" t="str">
        <f aca="false">IF(OR('Visitor log'!$D241="",'Visitor log'!$K241=""),"",'Visitor log'!$K241)</f>
        <v/>
      </c>
      <c r="F237" s="77" t="str">
        <f aca="false">IF(OR('Visitor log'!$D241="",'Visitor log'!$H241=""),"",'Visitor log'!$H241)</f>
        <v/>
      </c>
      <c r="G237" s="77" t="n">
        <f aca="false">IF(AND('Visitor log'!$D241&lt;&gt;"",'Visitor log'!$C241=SelectedDate,'Visitor log'!$L241&lt;&gt;"",'Visitor log'!$M241=""),1,0)</f>
        <v>0</v>
      </c>
      <c r="H237" s="77" t="str">
        <f aca="false">IF(G237=1,SUM($G$3:G237),"")</f>
        <v/>
      </c>
      <c r="I237" s="77" t="n">
        <f aca="false">IF(AND('Visitor log'!$D241&lt;&gt;"",'Visitor log'!$C241=SelectedDate,'Visitor log'!$L241=""),1,0)</f>
        <v>0</v>
      </c>
      <c r="J237" s="77" t="n">
        <f aca="false">IF(AND('Visitor log'!$D241&lt;&gt;"",'Visitor log'!$C241=SelectedDate,'Visitor log'!$L241&lt;&gt;""),1,0)</f>
        <v>0</v>
      </c>
      <c r="K237" s="80" t="str">
        <f aca="false">IF(AND('Visitor log'!$L241&lt;&gt;"",'Visitor log'!$M241&lt;&gt;""),'Visitor log'!$M241-'Visitor log'!$L241,"")</f>
        <v/>
      </c>
      <c r="L237" s="77" t="n">
        <f aca="true">IF(AND('Visitor log'!$D241&lt;&gt;"",ISNUMBER('Visitor log'!$C241),'Visitor log'!$C241&lt;TODAY(),'Visitor log'!$L241&lt;&gt;"",'Visitor log'!$M241=""),1,0)</f>
        <v>0</v>
      </c>
      <c r="M237" s="77" t="n">
        <f aca="true">IF(AND('Visitor log'!$D241&lt;&gt;"",ISNUMBER('Visitor log'!$C241),'Visitor log'!$C241&lt;=TODAY()-RetentionDays),1,0)</f>
        <v>0</v>
      </c>
    </row>
    <row r="238" customFormat="false" ht="15" hidden="false" customHeight="false" outlineLevel="0" collapsed="false">
      <c r="A238" s="77" t="str">
        <f aca="false">IF(OR('Visitor log'!$D242="",'Visitor log'!$D242=""),"",'Visitor log'!$D242)</f>
        <v/>
      </c>
      <c r="B238" s="77" t="str">
        <f aca="false">IF(OR('Visitor log'!$D242="",'Visitor log'!$E242=""),"",'Visitor log'!$E242)</f>
        <v/>
      </c>
      <c r="C238" s="77" t="str">
        <f aca="false">IF(OR('Visitor log'!$D242="",'Visitor log'!$I242=""),"",'Visitor log'!$I242)</f>
        <v/>
      </c>
      <c r="D238" s="78" t="str">
        <f aca="false">IF(OR('Visitor log'!$D242="",'Visitor log'!$L242=""),"",'Visitor log'!$L242)</f>
        <v/>
      </c>
      <c r="E238" s="77" t="str">
        <f aca="false">IF(OR('Visitor log'!$D242="",'Visitor log'!$K242=""),"",'Visitor log'!$K242)</f>
        <v/>
      </c>
      <c r="F238" s="77" t="str">
        <f aca="false">IF(OR('Visitor log'!$D242="",'Visitor log'!$H242=""),"",'Visitor log'!$H242)</f>
        <v/>
      </c>
      <c r="G238" s="77" t="n">
        <f aca="false">IF(AND('Visitor log'!$D242&lt;&gt;"",'Visitor log'!$C242=SelectedDate,'Visitor log'!$L242&lt;&gt;"",'Visitor log'!$M242=""),1,0)</f>
        <v>0</v>
      </c>
      <c r="H238" s="77" t="str">
        <f aca="false">IF(G238=1,SUM($G$3:G238),"")</f>
        <v/>
      </c>
      <c r="I238" s="77" t="n">
        <f aca="false">IF(AND('Visitor log'!$D242&lt;&gt;"",'Visitor log'!$C242=SelectedDate,'Visitor log'!$L242=""),1,0)</f>
        <v>0</v>
      </c>
      <c r="J238" s="77" t="n">
        <f aca="false">IF(AND('Visitor log'!$D242&lt;&gt;"",'Visitor log'!$C242=SelectedDate,'Visitor log'!$L242&lt;&gt;""),1,0)</f>
        <v>0</v>
      </c>
      <c r="K238" s="80" t="str">
        <f aca="false">IF(AND('Visitor log'!$L242&lt;&gt;"",'Visitor log'!$M242&lt;&gt;""),'Visitor log'!$M242-'Visitor log'!$L242,"")</f>
        <v/>
      </c>
      <c r="L238" s="77" t="n">
        <f aca="true">IF(AND('Visitor log'!$D242&lt;&gt;"",ISNUMBER('Visitor log'!$C242),'Visitor log'!$C242&lt;TODAY(),'Visitor log'!$L242&lt;&gt;"",'Visitor log'!$M242=""),1,0)</f>
        <v>0</v>
      </c>
      <c r="M238" s="77" t="n">
        <f aca="true">IF(AND('Visitor log'!$D242&lt;&gt;"",ISNUMBER('Visitor log'!$C242),'Visitor log'!$C242&lt;=TODAY()-RetentionDays),1,0)</f>
        <v>0</v>
      </c>
    </row>
    <row r="239" customFormat="false" ht="15" hidden="false" customHeight="false" outlineLevel="0" collapsed="false">
      <c r="A239" s="77" t="str">
        <f aca="false">IF(OR('Visitor log'!$D243="",'Visitor log'!$D243=""),"",'Visitor log'!$D243)</f>
        <v/>
      </c>
      <c r="B239" s="77" t="str">
        <f aca="false">IF(OR('Visitor log'!$D243="",'Visitor log'!$E243=""),"",'Visitor log'!$E243)</f>
        <v/>
      </c>
      <c r="C239" s="77" t="str">
        <f aca="false">IF(OR('Visitor log'!$D243="",'Visitor log'!$I243=""),"",'Visitor log'!$I243)</f>
        <v/>
      </c>
      <c r="D239" s="78" t="str">
        <f aca="false">IF(OR('Visitor log'!$D243="",'Visitor log'!$L243=""),"",'Visitor log'!$L243)</f>
        <v/>
      </c>
      <c r="E239" s="77" t="str">
        <f aca="false">IF(OR('Visitor log'!$D243="",'Visitor log'!$K243=""),"",'Visitor log'!$K243)</f>
        <v/>
      </c>
      <c r="F239" s="77" t="str">
        <f aca="false">IF(OR('Visitor log'!$D243="",'Visitor log'!$H243=""),"",'Visitor log'!$H243)</f>
        <v/>
      </c>
      <c r="G239" s="77" t="n">
        <f aca="false">IF(AND('Visitor log'!$D243&lt;&gt;"",'Visitor log'!$C243=SelectedDate,'Visitor log'!$L243&lt;&gt;"",'Visitor log'!$M243=""),1,0)</f>
        <v>0</v>
      </c>
      <c r="H239" s="77" t="str">
        <f aca="false">IF(G239=1,SUM($G$3:G239),"")</f>
        <v/>
      </c>
      <c r="I239" s="77" t="n">
        <f aca="false">IF(AND('Visitor log'!$D243&lt;&gt;"",'Visitor log'!$C243=SelectedDate,'Visitor log'!$L243=""),1,0)</f>
        <v>0</v>
      </c>
      <c r="J239" s="77" t="n">
        <f aca="false">IF(AND('Visitor log'!$D243&lt;&gt;"",'Visitor log'!$C243=SelectedDate,'Visitor log'!$L243&lt;&gt;""),1,0)</f>
        <v>0</v>
      </c>
      <c r="K239" s="80" t="str">
        <f aca="false">IF(AND('Visitor log'!$L243&lt;&gt;"",'Visitor log'!$M243&lt;&gt;""),'Visitor log'!$M243-'Visitor log'!$L243,"")</f>
        <v/>
      </c>
      <c r="L239" s="77" t="n">
        <f aca="true">IF(AND('Visitor log'!$D243&lt;&gt;"",ISNUMBER('Visitor log'!$C243),'Visitor log'!$C243&lt;TODAY(),'Visitor log'!$L243&lt;&gt;"",'Visitor log'!$M243=""),1,0)</f>
        <v>0</v>
      </c>
      <c r="M239" s="77" t="n">
        <f aca="true">IF(AND('Visitor log'!$D243&lt;&gt;"",ISNUMBER('Visitor log'!$C243),'Visitor log'!$C243&lt;=TODAY()-RetentionDays),1,0)</f>
        <v>0</v>
      </c>
    </row>
    <row r="240" customFormat="false" ht="15" hidden="false" customHeight="false" outlineLevel="0" collapsed="false">
      <c r="A240" s="77" t="str">
        <f aca="false">IF(OR('Visitor log'!$D244="",'Visitor log'!$D244=""),"",'Visitor log'!$D244)</f>
        <v/>
      </c>
      <c r="B240" s="77" t="str">
        <f aca="false">IF(OR('Visitor log'!$D244="",'Visitor log'!$E244=""),"",'Visitor log'!$E244)</f>
        <v/>
      </c>
      <c r="C240" s="77" t="str">
        <f aca="false">IF(OR('Visitor log'!$D244="",'Visitor log'!$I244=""),"",'Visitor log'!$I244)</f>
        <v/>
      </c>
      <c r="D240" s="78" t="str">
        <f aca="false">IF(OR('Visitor log'!$D244="",'Visitor log'!$L244=""),"",'Visitor log'!$L244)</f>
        <v/>
      </c>
      <c r="E240" s="77" t="str">
        <f aca="false">IF(OR('Visitor log'!$D244="",'Visitor log'!$K244=""),"",'Visitor log'!$K244)</f>
        <v/>
      </c>
      <c r="F240" s="77" t="str">
        <f aca="false">IF(OR('Visitor log'!$D244="",'Visitor log'!$H244=""),"",'Visitor log'!$H244)</f>
        <v/>
      </c>
      <c r="G240" s="77" t="n">
        <f aca="false">IF(AND('Visitor log'!$D244&lt;&gt;"",'Visitor log'!$C244=SelectedDate,'Visitor log'!$L244&lt;&gt;"",'Visitor log'!$M244=""),1,0)</f>
        <v>0</v>
      </c>
      <c r="H240" s="77" t="str">
        <f aca="false">IF(G240=1,SUM($G$3:G240),"")</f>
        <v/>
      </c>
      <c r="I240" s="77" t="n">
        <f aca="false">IF(AND('Visitor log'!$D244&lt;&gt;"",'Visitor log'!$C244=SelectedDate,'Visitor log'!$L244=""),1,0)</f>
        <v>0</v>
      </c>
      <c r="J240" s="77" t="n">
        <f aca="false">IF(AND('Visitor log'!$D244&lt;&gt;"",'Visitor log'!$C244=SelectedDate,'Visitor log'!$L244&lt;&gt;""),1,0)</f>
        <v>0</v>
      </c>
      <c r="K240" s="80" t="str">
        <f aca="false">IF(AND('Visitor log'!$L244&lt;&gt;"",'Visitor log'!$M244&lt;&gt;""),'Visitor log'!$M244-'Visitor log'!$L244,"")</f>
        <v/>
      </c>
      <c r="L240" s="77" t="n">
        <f aca="true">IF(AND('Visitor log'!$D244&lt;&gt;"",ISNUMBER('Visitor log'!$C244),'Visitor log'!$C244&lt;TODAY(),'Visitor log'!$L244&lt;&gt;"",'Visitor log'!$M244=""),1,0)</f>
        <v>0</v>
      </c>
      <c r="M240" s="77" t="n">
        <f aca="true">IF(AND('Visitor log'!$D244&lt;&gt;"",ISNUMBER('Visitor log'!$C244),'Visitor log'!$C244&lt;=TODAY()-RetentionDays),1,0)</f>
        <v>0</v>
      </c>
    </row>
    <row r="241" customFormat="false" ht="15" hidden="false" customHeight="false" outlineLevel="0" collapsed="false">
      <c r="A241" s="77" t="str">
        <f aca="false">IF(OR('Visitor log'!$D245="",'Visitor log'!$D245=""),"",'Visitor log'!$D245)</f>
        <v/>
      </c>
      <c r="B241" s="77" t="str">
        <f aca="false">IF(OR('Visitor log'!$D245="",'Visitor log'!$E245=""),"",'Visitor log'!$E245)</f>
        <v/>
      </c>
      <c r="C241" s="77" t="str">
        <f aca="false">IF(OR('Visitor log'!$D245="",'Visitor log'!$I245=""),"",'Visitor log'!$I245)</f>
        <v/>
      </c>
      <c r="D241" s="78" t="str">
        <f aca="false">IF(OR('Visitor log'!$D245="",'Visitor log'!$L245=""),"",'Visitor log'!$L245)</f>
        <v/>
      </c>
      <c r="E241" s="77" t="str">
        <f aca="false">IF(OR('Visitor log'!$D245="",'Visitor log'!$K245=""),"",'Visitor log'!$K245)</f>
        <v/>
      </c>
      <c r="F241" s="77" t="str">
        <f aca="false">IF(OR('Visitor log'!$D245="",'Visitor log'!$H245=""),"",'Visitor log'!$H245)</f>
        <v/>
      </c>
      <c r="G241" s="77" t="n">
        <f aca="false">IF(AND('Visitor log'!$D245&lt;&gt;"",'Visitor log'!$C245=SelectedDate,'Visitor log'!$L245&lt;&gt;"",'Visitor log'!$M245=""),1,0)</f>
        <v>0</v>
      </c>
      <c r="H241" s="77" t="str">
        <f aca="false">IF(G241=1,SUM($G$3:G241),"")</f>
        <v/>
      </c>
      <c r="I241" s="77" t="n">
        <f aca="false">IF(AND('Visitor log'!$D245&lt;&gt;"",'Visitor log'!$C245=SelectedDate,'Visitor log'!$L245=""),1,0)</f>
        <v>0</v>
      </c>
      <c r="J241" s="77" t="n">
        <f aca="false">IF(AND('Visitor log'!$D245&lt;&gt;"",'Visitor log'!$C245=SelectedDate,'Visitor log'!$L245&lt;&gt;""),1,0)</f>
        <v>0</v>
      </c>
      <c r="K241" s="80" t="str">
        <f aca="false">IF(AND('Visitor log'!$L245&lt;&gt;"",'Visitor log'!$M245&lt;&gt;""),'Visitor log'!$M245-'Visitor log'!$L245,"")</f>
        <v/>
      </c>
      <c r="L241" s="77" t="n">
        <f aca="true">IF(AND('Visitor log'!$D245&lt;&gt;"",ISNUMBER('Visitor log'!$C245),'Visitor log'!$C245&lt;TODAY(),'Visitor log'!$L245&lt;&gt;"",'Visitor log'!$M245=""),1,0)</f>
        <v>0</v>
      </c>
      <c r="M241" s="77" t="n">
        <f aca="true">IF(AND('Visitor log'!$D245&lt;&gt;"",ISNUMBER('Visitor log'!$C245),'Visitor log'!$C245&lt;=TODAY()-RetentionDays),1,0)</f>
        <v>0</v>
      </c>
    </row>
    <row r="242" customFormat="false" ht="15" hidden="false" customHeight="false" outlineLevel="0" collapsed="false">
      <c r="A242" s="77" t="str">
        <f aca="false">IF(OR('Visitor log'!$D246="",'Visitor log'!$D246=""),"",'Visitor log'!$D246)</f>
        <v/>
      </c>
      <c r="B242" s="77" t="str">
        <f aca="false">IF(OR('Visitor log'!$D246="",'Visitor log'!$E246=""),"",'Visitor log'!$E246)</f>
        <v/>
      </c>
      <c r="C242" s="77" t="str">
        <f aca="false">IF(OR('Visitor log'!$D246="",'Visitor log'!$I246=""),"",'Visitor log'!$I246)</f>
        <v/>
      </c>
      <c r="D242" s="78" t="str">
        <f aca="false">IF(OR('Visitor log'!$D246="",'Visitor log'!$L246=""),"",'Visitor log'!$L246)</f>
        <v/>
      </c>
      <c r="E242" s="77" t="str">
        <f aca="false">IF(OR('Visitor log'!$D246="",'Visitor log'!$K246=""),"",'Visitor log'!$K246)</f>
        <v/>
      </c>
      <c r="F242" s="77" t="str">
        <f aca="false">IF(OR('Visitor log'!$D246="",'Visitor log'!$H246=""),"",'Visitor log'!$H246)</f>
        <v/>
      </c>
      <c r="G242" s="77" t="n">
        <f aca="false">IF(AND('Visitor log'!$D246&lt;&gt;"",'Visitor log'!$C246=SelectedDate,'Visitor log'!$L246&lt;&gt;"",'Visitor log'!$M246=""),1,0)</f>
        <v>0</v>
      </c>
      <c r="H242" s="77" t="str">
        <f aca="false">IF(G242=1,SUM($G$3:G242),"")</f>
        <v/>
      </c>
      <c r="I242" s="77" t="n">
        <f aca="false">IF(AND('Visitor log'!$D246&lt;&gt;"",'Visitor log'!$C246=SelectedDate,'Visitor log'!$L246=""),1,0)</f>
        <v>0</v>
      </c>
      <c r="J242" s="77" t="n">
        <f aca="false">IF(AND('Visitor log'!$D246&lt;&gt;"",'Visitor log'!$C246=SelectedDate,'Visitor log'!$L246&lt;&gt;""),1,0)</f>
        <v>0</v>
      </c>
      <c r="K242" s="80" t="str">
        <f aca="false">IF(AND('Visitor log'!$L246&lt;&gt;"",'Visitor log'!$M246&lt;&gt;""),'Visitor log'!$M246-'Visitor log'!$L246,"")</f>
        <v/>
      </c>
      <c r="L242" s="77" t="n">
        <f aca="true">IF(AND('Visitor log'!$D246&lt;&gt;"",ISNUMBER('Visitor log'!$C246),'Visitor log'!$C246&lt;TODAY(),'Visitor log'!$L246&lt;&gt;"",'Visitor log'!$M246=""),1,0)</f>
        <v>0</v>
      </c>
      <c r="M242" s="77" t="n">
        <f aca="true">IF(AND('Visitor log'!$D246&lt;&gt;"",ISNUMBER('Visitor log'!$C246),'Visitor log'!$C246&lt;=TODAY()-RetentionDays),1,0)</f>
        <v>0</v>
      </c>
    </row>
    <row r="243" customFormat="false" ht="15" hidden="false" customHeight="false" outlineLevel="0" collapsed="false">
      <c r="A243" s="77" t="str">
        <f aca="false">IF(OR('Visitor log'!$D247="",'Visitor log'!$D247=""),"",'Visitor log'!$D247)</f>
        <v/>
      </c>
      <c r="B243" s="77" t="str">
        <f aca="false">IF(OR('Visitor log'!$D247="",'Visitor log'!$E247=""),"",'Visitor log'!$E247)</f>
        <v/>
      </c>
      <c r="C243" s="77" t="str">
        <f aca="false">IF(OR('Visitor log'!$D247="",'Visitor log'!$I247=""),"",'Visitor log'!$I247)</f>
        <v/>
      </c>
      <c r="D243" s="78" t="str">
        <f aca="false">IF(OR('Visitor log'!$D247="",'Visitor log'!$L247=""),"",'Visitor log'!$L247)</f>
        <v/>
      </c>
      <c r="E243" s="77" t="str">
        <f aca="false">IF(OR('Visitor log'!$D247="",'Visitor log'!$K247=""),"",'Visitor log'!$K247)</f>
        <v/>
      </c>
      <c r="F243" s="77" t="str">
        <f aca="false">IF(OR('Visitor log'!$D247="",'Visitor log'!$H247=""),"",'Visitor log'!$H247)</f>
        <v/>
      </c>
      <c r="G243" s="77" t="n">
        <f aca="false">IF(AND('Visitor log'!$D247&lt;&gt;"",'Visitor log'!$C247=SelectedDate,'Visitor log'!$L247&lt;&gt;"",'Visitor log'!$M247=""),1,0)</f>
        <v>0</v>
      </c>
      <c r="H243" s="77" t="str">
        <f aca="false">IF(G243=1,SUM($G$3:G243),"")</f>
        <v/>
      </c>
      <c r="I243" s="77" t="n">
        <f aca="false">IF(AND('Visitor log'!$D247&lt;&gt;"",'Visitor log'!$C247=SelectedDate,'Visitor log'!$L247=""),1,0)</f>
        <v>0</v>
      </c>
      <c r="J243" s="77" t="n">
        <f aca="false">IF(AND('Visitor log'!$D247&lt;&gt;"",'Visitor log'!$C247=SelectedDate,'Visitor log'!$L247&lt;&gt;""),1,0)</f>
        <v>0</v>
      </c>
      <c r="K243" s="80" t="str">
        <f aca="false">IF(AND('Visitor log'!$L247&lt;&gt;"",'Visitor log'!$M247&lt;&gt;""),'Visitor log'!$M247-'Visitor log'!$L247,"")</f>
        <v/>
      </c>
      <c r="L243" s="77" t="n">
        <f aca="true">IF(AND('Visitor log'!$D247&lt;&gt;"",ISNUMBER('Visitor log'!$C247),'Visitor log'!$C247&lt;TODAY(),'Visitor log'!$L247&lt;&gt;"",'Visitor log'!$M247=""),1,0)</f>
        <v>0</v>
      </c>
      <c r="M243" s="77" t="n">
        <f aca="true">IF(AND('Visitor log'!$D247&lt;&gt;"",ISNUMBER('Visitor log'!$C247),'Visitor log'!$C247&lt;=TODAY()-RetentionDays),1,0)</f>
        <v>0</v>
      </c>
    </row>
    <row r="244" customFormat="false" ht="15" hidden="false" customHeight="false" outlineLevel="0" collapsed="false">
      <c r="A244" s="77" t="str">
        <f aca="false">IF(OR('Visitor log'!$D248="",'Visitor log'!$D248=""),"",'Visitor log'!$D248)</f>
        <v/>
      </c>
      <c r="B244" s="77" t="str">
        <f aca="false">IF(OR('Visitor log'!$D248="",'Visitor log'!$E248=""),"",'Visitor log'!$E248)</f>
        <v/>
      </c>
      <c r="C244" s="77" t="str">
        <f aca="false">IF(OR('Visitor log'!$D248="",'Visitor log'!$I248=""),"",'Visitor log'!$I248)</f>
        <v/>
      </c>
      <c r="D244" s="78" t="str">
        <f aca="false">IF(OR('Visitor log'!$D248="",'Visitor log'!$L248=""),"",'Visitor log'!$L248)</f>
        <v/>
      </c>
      <c r="E244" s="77" t="str">
        <f aca="false">IF(OR('Visitor log'!$D248="",'Visitor log'!$K248=""),"",'Visitor log'!$K248)</f>
        <v/>
      </c>
      <c r="F244" s="77" t="str">
        <f aca="false">IF(OR('Visitor log'!$D248="",'Visitor log'!$H248=""),"",'Visitor log'!$H248)</f>
        <v/>
      </c>
      <c r="G244" s="77" t="n">
        <f aca="false">IF(AND('Visitor log'!$D248&lt;&gt;"",'Visitor log'!$C248=SelectedDate,'Visitor log'!$L248&lt;&gt;"",'Visitor log'!$M248=""),1,0)</f>
        <v>0</v>
      </c>
      <c r="H244" s="77" t="str">
        <f aca="false">IF(G244=1,SUM($G$3:G244),"")</f>
        <v/>
      </c>
      <c r="I244" s="77" t="n">
        <f aca="false">IF(AND('Visitor log'!$D248&lt;&gt;"",'Visitor log'!$C248=SelectedDate,'Visitor log'!$L248=""),1,0)</f>
        <v>0</v>
      </c>
      <c r="J244" s="77" t="n">
        <f aca="false">IF(AND('Visitor log'!$D248&lt;&gt;"",'Visitor log'!$C248=SelectedDate,'Visitor log'!$L248&lt;&gt;""),1,0)</f>
        <v>0</v>
      </c>
      <c r="K244" s="80" t="str">
        <f aca="false">IF(AND('Visitor log'!$L248&lt;&gt;"",'Visitor log'!$M248&lt;&gt;""),'Visitor log'!$M248-'Visitor log'!$L248,"")</f>
        <v/>
      </c>
      <c r="L244" s="77" t="n">
        <f aca="true">IF(AND('Visitor log'!$D248&lt;&gt;"",ISNUMBER('Visitor log'!$C248),'Visitor log'!$C248&lt;TODAY(),'Visitor log'!$L248&lt;&gt;"",'Visitor log'!$M248=""),1,0)</f>
        <v>0</v>
      </c>
      <c r="M244" s="77" t="n">
        <f aca="true">IF(AND('Visitor log'!$D248&lt;&gt;"",ISNUMBER('Visitor log'!$C248),'Visitor log'!$C248&lt;=TODAY()-RetentionDays),1,0)</f>
        <v>0</v>
      </c>
    </row>
    <row r="245" customFormat="false" ht="15" hidden="false" customHeight="false" outlineLevel="0" collapsed="false">
      <c r="A245" s="77" t="str">
        <f aca="false">IF(OR('Visitor log'!$D249="",'Visitor log'!$D249=""),"",'Visitor log'!$D249)</f>
        <v/>
      </c>
      <c r="B245" s="77" t="str">
        <f aca="false">IF(OR('Visitor log'!$D249="",'Visitor log'!$E249=""),"",'Visitor log'!$E249)</f>
        <v/>
      </c>
      <c r="C245" s="77" t="str">
        <f aca="false">IF(OR('Visitor log'!$D249="",'Visitor log'!$I249=""),"",'Visitor log'!$I249)</f>
        <v/>
      </c>
      <c r="D245" s="78" t="str">
        <f aca="false">IF(OR('Visitor log'!$D249="",'Visitor log'!$L249=""),"",'Visitor log'!$L249)</f>
        <v/>
      </c>
      <c r="E245" s="77" t="str">
        <f aca="false">IF(OR('Visitor log'!$D249="",'Visitor log'!$K249=""),"",'Visitor log'!$K249)</f>
        <v/>
      </c>
      <c r="F245" s="77" t="str">
        <f aca="false">IF(OR('Visitor log'!$D249="",'Visitor log'!$H249=""),"",'Visitor log'!$H249)</f>
        <v/>
      </c>
      <c r="G245" s="77" t="n">
        <f aca="false">IF(AND('Visitor log'!$D249&lt;&gt;"",'Visitor log'!$C249=SelectedDate,'Visitor log'!$L249&lt;&gt;"",'Visitor log'!$M249=""),1,0)</f>
        <v>0</v>
      </c>
      <c r="H245" s="77" t="str">
        <f aca="false">IF(G245=1,SUM($G$3:G245),"")</f>
        <v/>
      </c>
      <c r="I245" s="77" t="n">
        <f aca="false">IF(AND('Visitor log'!$D249&lt;&gt;"",'Visitor log'!$C249=SelectedDate,'Visitor log'!$L249=""),1,0)</f>
        <v>0</v>
      </c>
      <c r="J245" s="77" t="n">
        <f aca="false">IF(AND('Visitor log'!$D249&lt;&gt;"",'Visitor log'!$C249=SelectedDate,'Visitor log'!$L249&lt;&gt;""),1,0)</f>
        <v>0</v>
      </c>
      <c r="K245" s="80" t="str">
        <f aca="false">IF(AND('Visitor log'!$L249&lt;&gt;"",'Visitor log'!$M249&lt;&gt;""),'Visitor log'!$M249-'Visitor log'!$L249,"")</f>
        <v/>
      </c>
      <c r="L245" s="77" t="n">
        <f aca="true">IF(AND('Visitor log'!$D249&lt;&gt;"",ISNUMBER('Visitor log'!$C249),'Visitor log'!$C249&lt;TODAY(),'Visitor log'!$L249&lt;&gt;"",'Visitor log'!$M249=""),1,0)</f>
        <v>0</v>
      </c>
      <c r="M245" s="77" t="n">
        <f aca="true">IF(AND('Visitor log'!$D249&lt;&gt;"",ISNUMBER('Visitor log'!$C249),'Visitor log'!$C249&lt;=TODAY()-RetentionDays),1,0)</f>
        <v>0</v>
      </c>
    </row>
    <row r="246" customFormat="false" ht="15" hidden="false" customHeight="false" outlineLevel="0" collapsed="false">
      <c r="A246" s="77" t="str">
        <f aca="false">IF(OR('Visitor log'!$D250="",'Visitor log'!$D250=""),"",'Visitor log'!$D250)</f>
        <v/>
      </c>
      <c r="B246" s="77" t="str">
        <f aca="false">IF(OR('Visitor log'!$D250="",'Visitor log'!$E250=""),"",'Visitor log'!$E250)</f>
        <v/>
      </c>
      <c r="C246" s="77" t="str">
        <f aca="false">IF(OR('Visitor log'!$D250="",'Visitor log'!$I250=""),"",'Visitor log'!$I250)</f>
        <v/>
      </c>
      <c r="D246" s="78" t="str">
        <f aca="false">IF(OR('Visitor log'!$D250="",'Visitor log'!$L250=""),"",'Visitor log'!$L250)</f>
        <v/>
      </c>
      <c r="E246" s="77" t="str">
        <f aca="false">IF(OR('Visitor log'!$D250="",'Visitor log'!$K250=""),"",'Visitor log'!$K250)</f>
        <v/>
      </c>
      <c r="F246" s="77" t="str">
        <f aca="false">IF(OR('Visitor log'!$D250="",'Visitor log'!$H250=""),"",'Visitor log'!$H250)</f>
        <v/>
      </c>
      <c r="G246" s="77" t="n">
        <f aca="false">IF(AND('Visitor log'!$D250&lt;&gt;"",'Visitor log'!$C250=SelectedDate,'Visitor log'!$L250&lt;&gt;"",'Visitor log'!$M250=""),1,0)</f>
        <v>0</v>
      </c>
      <c r="H246" s="77" t="str">
        <f aca="false">IF(G246=1,SUM($G$3:G246),"")</f>
        <v/>
      </c>
      <c r="I246" s="77" t="n">
        <f aca="false">IF(AND('Visitor log'!$D250&lt;&gt;"",'Visitor log'!$C250=SelectedDate,'Visitor log'!$L250=""),1,0)</f>
        <v>0</v>
      </c>
      <c r="J246" s="77" t="n">
        <f aca="false">IF(AND('Visitor log'!$D250&lt;&gt;"",'Visitor log'!$C250=SelectedDate,'Visitor log'!$L250&lt;&gt;""),1,0)</f>
        <v>0</v>
      </c>
      <c r="K246" s="80" t="str">
        <f aca="false">IF(AND('Visitor log'!$L250&lt;&gt;"",'Visitor log'!$M250&lt;&gt;""),'Visitor log'!$M250-'Visitor log'!$L250,"")</f>
        <v/>
      </c>
      <c r="L246" s="77" t="n">
        <f aca="true">IF(AND('Visitor log'!$D250&lt;&gt;"",ISNUMBER('Visitor log'!$C250),'Visitor log'!$C250&lt;TODAY(),'Visitor log'!$L250&lt;&gt;"",'Visitor log'!$M250=""),1,0)</f>
        <v>0</v>
      </c>
      <c r="M246" s="77" t="n">
        <f aca="true">IF(AND('Visitor log'!$D250&lt;&gt;"",ISNUMBER('Visitor log'!$C250),'Visitor log'!$C250&lt;=TODAY()-RetentionDays),1,0)</f>
        <v>0</v>
      </c>
    </row>
    <row r="247" customFormat="false" ht="15" hidden="false" customHeight="false" outlineLevel="0" collapsed="false">
      <c r="A247" s="77" t="str">
        <f aca="false">IF(OR('Visitor log'!$D251="",'Visitor log'!$D251=""),"",'Visitor log'!$D251)</f>
        <v/>
      </c>
      <c r="B247" s="77" t="str">
        <f aca="false">IF(OR('Visitor log'!$D251="",'Visitor log'!$E251=""),"",'Visitor log'!$E251)</f>
        <v/>
      </c>
      <c r="C247" s="77" t="str">
        <f aca="false">IF(OR('Visitor log'!$D251="",'Visitor log'!$I251=""),"",'Visitor log'!$I251)</f>
        <v/>
      </c>
      <c r="D247" s="78" t="str">
        <f aca="false">IF(OR('Visitor log'!$D251="",'Visitor log'!$L251=""),"",'Visitor log'!$L251)</f>
        <v/>
      </c>
      <c r="E247" s="77" t="str">
        <f aca="false">IF(OR('Visitor log'!$D251="",'Visitor log'!$K251=""),"",'Visitor log'!$K251)</f>
        <v/>
      </c>
      <c r="F247" s="77" t="str">
        <f aca="false">IF(OR('Visitor log'!$D251="",'Visitor log'!$H251=""),"",'Visitor log'!$H251)</f>
        <v/>
      </c>
      <c r="G247" s="77" t="n">
        <f aca="false">IF(AND('Visitor log'!$D251&lt;&gt;"",'Visitor log'!$C251=SelectedDate,'Visitor log'!$L251&lt;&gt;"",'Visitor log'!$M251=""),1,0)</f>
        <v>0</v>
      </c>
      <c r="H247" s="77" t="str">
        <f aca="false">IF(G247=1,SUM($G$3:G247),"")</f>
        <v/>
      </c>
      <c r="I247" s="77" t="n">
        <f aca="false">IF(AND('Visitor log'!$D251&lt;&gt;"",'Visitor log'!$C251=SelectedDate,'Visitor log'!$L251=""),1,0)</f>
        <v>0</v>
      </c>
      <c r="J247" s="77" t="n">
        <f aca="false">IF(AND('Visitor log'!$D251&lt;&gt;"",'Visitor log'!$C251=SelectedDate,'Visitor log'!$L251&lt;&gt;""),1,0)</f>
        <v>0</v>
      </c>
      <c r="K247" s="80" t="str">
        <f aca="false">IF(AND('Visitor log'!$L251&lt;&gt;"",'Visitor log'!$M251&lt;&gt;""),'Visitor log'!$M251-'Visitor log'!$L251,"")</f>
        <v/>
      </c>
      <c r="L247" s="77" t="n">
        <f aca="true">IF(AND('Visitor log'!$D251&lt;&gt;"",ISNUMBER('Visitor log'!$C251),'Visitor log'!$C251&lt;TODAY(),'Visitor log'!$L251&lt;&gt;"",'Visitor log'!$M251=""),1,0)</f>
        <v>0</v>
      </c>
      <c r="M247" s="77" t="n">
        <f aca="true">IF(AND('Visitor log'!$D251&lt;&gt;"",ISNUMBER('Visitor log'!$C251),'Visitor log'!$C251&lt;=TODAY()-RetentionDays),1,0)</f>
        <v>0</v>
      </c>
    </row>
    <row r="248" customFormat="false" ht="15" hidden="false" customHeight="false" outlineLevel="0" collapsed="false">
      <c r="A248" s="77" t="str">
        <f aca="false">IF(OR('Visitor log'!$D252="",'Visitor log'!$D252=""),"",'Visitor log'!$D252)</f>
        <v/>
      </c>
      <c r="B248" s="77" t="str">
        <f aca="false">IF(OR('Visitor log'!$D252="",'Visitor log'!$E252=""),"",'Visitor log'!$E252)</f>
        <v/>
      </c>
      <c r="C248" s="77" t="str">
        <f aca="false">IF(OR('Visitor log'!$D252="",'Visitor log'!$I252=""),"",'Visitor log'!$I252)</f>
        <v/>
      </c>
      <c r="D248" s="78" t="str">
        <f aca="false">IF(OR('Visitor log'!$D252="",'Visitor log'!$L252=""),"",'Visitor log'!$L252)</f>
        <v/>
      </c>
      <c r="E248" s="77" t="str">
        <f aca="false">IF(OR('Visitor log'!$D252="",'Visitor log'!$K252=""),"",'Visitor log'!$K252)</f>
        <v/>
      </c>
      <c r="F248" s="77" t="str">
        <f aca="false">IF(OR('Visitor log'!$D252="",'Visitor log'!$H252=""),"",'Visitor log'!$H252)</f>
        <v/>
      </c>
      <c r="G248" s="77" t="n">
        <f aca="false">IF(AND('Visitor log'!$D252&lt;&gt;"",'Visitor log'!$C252=SelectedDate,'Visitor log'!$L252&lt;&gt;"",'Visitor log'!$M252=""),1,0)</f>
        <v>0</v>
      </c>
      <c r="H248" s="77" t="str">
        <f aca="false">IF(G248=1,SUM($G$3:G248),"")</f>
        <v/>
      </c>
      <c r="I248" s="77" t="n">
        <f aca="false">IF(AND('Visitor log'!$D252&lt;&gt;"",'Visitor log'!$C252=SelectedDate,'Visitor log'!$L252=""),1,0)</f>
        <v>0</v>
      </c>
      <c r="J248" s="77" t="n">
        <f aca="false">IF(AND('Visitor log'!$D252&lt;&gt;"",'Visitor log'!$C252=SelectedDate,'Visitor log'!$L252&lt;&gt;""),1,0)</f>
        <v>0</v>
      </c>
      <c r="K248" s="80" t="str">
        <f aca="false">IF(AND('Visitor log'!$L252&lt;&gt;"",'Visitor log'!$M252&lt;&gt;""),'Visitor log'!$M252-'Visitor log'!$L252,"")</f>
        <v/>
      </c>
      <c r="L248" s="77" t="n">
        <f aca="true">IF(AND('Visitor log'!$D252&lt;&gt;"",ISNUMBER('Visitor log'!$C252),'Visitor log'!$C252&lt;TODAY(),'Visitor log'!$L252&lt;&gt;"",'Visitor log'!$M252=""),1,0)</f>
        <v>0</v>
      </c>
      <c r="M248" s="77" t="n">
        <f aca="true">IF(AND('Visitor log'!$D252&lt;&gt;"",ISNUMBER('Visitor log'!$C252),'Visitor log'!$C252&lt;=TODAY()-RetentionDays),1,0)</f>
        <v>0</v>
      </c>
    </row>
    <row r="249" customFormat="false" ht="15" hidden="false" customHeight="false" outlineLevel="0" collapsed="false">
      <c r="A249" s="77" t="str">
        <f aca="false">IF(OR('Visitor log'!$D253="",'Visitor log'!$D253=""),"",'Visitor log'!$D253)</f>
        <v/>
      </c>
      <c r="B249" s="77" t="str">
        <f aca="false">IF(OR('Visitor log'!$D253="",'Visitor log'!$E253=""),"",'Visitor log'!$E253)</f>
        <v/>
      </c>
      <c r="C249" s="77" t="str">
        <f aca="false">IF(OR('Visitor log'!$D253="",'Visitor log'!$I253=""),"",'Visitor log'!$I253)</f>
        <v/>
      </c>
      <c r="D249" s="78" t="str">
        <f aca="false">IF(OR('Visitor log'!$D253="",'Visitor log'!$L253=""),"",'Visitor log'!$L253)</f>
        <v/>
      </c>
      <c r="E249" s="77" t="str">
        <f aca="false">IF(OR('Visitor log'!$D253="",'Visitor log'!$K253=""),"",'Visitor log'!$K253)</f>
        <v/>
      </c>
      <c r="F249" s="77" t="str">
        <f aca="false">IF(OR('Visitor log'!$D253="",'Visitor log'!$H253=""),"",'Visitor log'!$H253)</f>
        <v/>
      </c>
      <c r="G249" s="77" t="n">
        <f aca="false">IF(AND('Visitor log'!$D253&lt;&gt;"",'Visitor log'!$C253=SelectedDate,'Visitor log'!$L253&lt;&gt;"",'Visitor log'!$M253=""),1,0)</f>
        <v>0</v>
      </c>
      <c r="H249" s="77" t="str">
        <f aca="false">IF(G249=1,SUM($G$3:G249),"")</f>
        <v/>
      </c>
      <c r="I249" s="77" t="n">
        <f aca="false">IF(AND('Visitor log'!$D253&lt;&gt;"",'Visitor log'!$C253=SelectedDate,'Visitor log'!$L253=""),1,0)</f>
        <v>0</v>
      </c>
      <c r="J249" s="77" t="n">
        <f aca="false">IF(AND('Visitor log'!$D253&lt;&gt;"",'Visitor log'!$C253=SelectedDate,'Visitor log'!$L253&lt;&gt;""),1,0)</f>
        <v>0</v>
      </c>
      <c r="K249" s="80" t="str">
        <f aca="false">IF(AND('Visitor log'!$L253&lt;&gt;"",'Visitor log'!$M253&lt;&gt;""),'Visitor log'!$M253-'Visitor log'!$L253,"")</f>
        <v/>
      </c>
      <c r="L249" s="77" t="n">
        <f aca="true">IF(AND('Visitor log'!$D253&lt;&gt;"",ISNUMBER('Visitor log'!$C253),'Visitor log'!$C253&lt;TODAY(),'Visitor log'!$L253&lt;&gt;"",'Visitor log'!$M253=""),1,0)</f>
        <v>0</v>
      </c>
      <c r="M249" s="77" t="n">
        <f aca="true">IF(AND('Visitor log'!$D253&lt;&gt;"",ISNUMBER('Visitor log'!$C253),'Visitor log'!$C253&lt;=TODAY()-RetentionDays),1,0)</f>
        <v>0</v>
      </c>
    </row>
    <row r="250" customFormat="false" ht="15" hidden="false" customHeight="false" outlineLevel="0" collapsed="false">
      <c r="A250" s="77" t="str">
        <f aca="false">IF(OR('Visitor log'!$D254="",'Visitor log'!$D254=""),"",'Visitor log'!$D254)</f>
        <v/>
      </c>
      <c r="B250" s="77" t="str">
        <f aca="false">IF(OR('Visitor log'!$D254="",'Visitor log'!$E254=""),"",'Visitor log'!$E254)</f>
        <v/>
      </c>
      <c r="C250" s="77" t="str">
        <f aca="false">IF(OR('Visitor log'!$D254="",'Visitor log'!$I254=""),"",'Visitor log'!$I254)</f>
        <v/>
      </c>
      <c r="D250" s="78" t="str">
        <f aca="false">IF(OR('Visitor log'!$D254="",'Visitor log'!$L254=""),"",'Visitor log'!$L254)</f>
        <v/>
      </c>
      <c r="E250" s="77" t="str">
        <f aca="false">IF(OR('Visitor log'!$D254="",'Visitor log'!$K254=""),"",'Visitor log'!$K254)</f>
        <v/>
      </c>
      <c r="F250" s="77" t="str">
        <f aca="false">IF(OR('Visitor log'!$D254="",'Visitor log'!$H254=""),"",'Visitor log'!$H254)</f>
        <v/>
      </c>
      <c r="G250" s="77" t="n">
        <f aca="false">IF(AND('Visitor log'!$D254&lt;&gt;"",'Visitor log'!$C254=SelectedDate,'Visitor log'!$L254&lt;&gt;"",'Visitor log'!$M254=""),1,0)</f>
        <v>0</v>
      </c>
      <c r="H250" s="77" t="str">
        <f aca="false">IF(G250=1,SUM($G$3:G250),"")</f>
        <v/>
      </c>
      <c r="I250" s="77" t="n">
        <f aca="false">IF(AND('Visitor log'!$D254&lt;&gt;"",'Visitor log'!$C254=SelectedDate,'Visitor log'!$L254=""),1,0)</f>
        <v>0</v>
      </c>
      <c r="J250" s="77" t="n">
        <f aca="false">IF(AND('Visitor log'!$D254&lt;&gt;"",'Visitor log'!$C254=SelectedDate,'Visitor log'!$L254&lt;&gt;""),1,0)</f>
        <v>0</v>
      </c>
      <c r="K250" s="80" t="str">
        <f aca="false">IF(AND('Visitor log'!$L254&lt;&gt;"",'Visitor log'!$M254&lt;&gt;""),'Visitor log'!$M254-'Visitor log'!$L254,"")</f>
        <v/>
      </c>
      <c r="L250" s="77" t="n">
        <f aca="true">IF(AND('Visitor log'!$D254&lt;&gt;"",ISNUMBER('Visitor log'!$C254),'Visitor log'!$C254&lt;TODAY(),'Visitor log'!$L254&lt;&gt;"",'Visitor log'!$M254=""),1,0)</f>
        <v>0</v>
      </c>
      <c r="M250" s="77" t="n">
        <f aca="true">IF(AND('Visitor log'!$D254&lt;&gt;"",ISNUMBER('Visitor log'!$C254),'Visitor log'!$C254&lt;=TODAY()-RetentionDays),1,0)</f>
        <v>0</v>
      </c>
    </row>
    <row r="251" customFormat="false" ht="15" hidden="false" customHeight="false" outlineLevel="0" collapsed="false">
      <c r="A251" s="77" t="str">
        <f aca="false">IF(OR('Visitor log'!$D255="",'Visitor log'!$D255=""),"",'Visitor log'!$D255)</f>
        <v/>
      </c>
      <c r="B251" s="77" t="str">
        <f aca="false">IF(OR('Visitor log'!$D255="",'Visitor log'!$E255=""),"",'Visitor log'!$E255)</f>
        <v/>
      </c>
      <c r="C251" s="77" t="str">
        <f aca="false">IF(OR('Visitor log'!$D255="",'Visitor log'!$I255=""),"",'Visitor log'!$I255)</f>
        <v/>
      </c>
      <c r="D251" s="78" t="str">
        <f aca="false">IF(OR('Visitor log'!$D255="",'Visitor log'!$L255=""),"",'Visitor log'!$L255)</f>
        <v/>
      </c>
      <c r="E251" s="77" t="str">
        <f aca="false">IF(OR('Visitor log'!$D255="",'Visitor log'!$K255=""),"",'Visitor log'!$K255)</f>
        <v/>
      </c>
      <c r="F251" s="77" t="str">
        <f aca="false">IF(OR('Visitor log'!$D255="",'Visitor log'!$H255=""),"",'Visitor log'!$H255)</f>
        <v/>
      </c>
      <c r="G251" s="77" t="n">
        <f aca="false">IF(AND('Visitor log'!$D255&lt;&gt;"",'Visitor log'!$C255=SelectedDate,'Visitor log'!$L255&lt;&gt;"",'Visitor log'!$M255=""),1,0)</f>
        <v>0</v>
      </c>
      <c r="H251" s="77" t="str">
        <f aca="false">IF(G251=1,SUM($G$3:G251),"")</f>
        <v/>
      </c>
      <c r="I251" s="77" t="n">
        <f aca="false">IF(AND('Visitor log'!$D255&lt;&gt;"",'Visitor log'!$C255=SelectedDate,'Visitor log'!$L255=""),1,0)</f>
        <v>0</v>
      </c>
      <c r="J251" s="77" t="n">
        <f aca="false">IF(AND('Visitor log'!$D255&lt;&gt;"",'Visitor log'!$C255=SelectedDate,'Visitor log'!$L255&lt;&gt;""),1,0)</f>
        <v>0</v>
      </c>
      <c r="K251" s="80" t="str">
        <f aca="false">IF(AND('Visitor log'!$L255&lt;&gt;"",'Visitor log'!$M255&lt;&gt;""),'Visitor log'!$M255-'Visitor log'!$L255,"")</f>
        <v/>
      </c>
      <c r="L251" s="77" t="n">
        <f aca="true">IF(AND('Visitor log'!$D255&lt;&gt;"",ISNUMBER('Visitor log'!$C255),'Visitor log'!$C255&lt;TODAY(),'Visitor log'!$L255&lt;&gt;"",'Visitor log'!$M255=""),1,0)</f>
        <v>0</v>
      </c>
      <c r="M251" s="77" t="n">
        <f aca="true">IF(AND('Visitor log'!$D255&lt;&gt;"",ISNUMBER('Visitor log'!$C255),'Visitor log'!$C255&lt;=TODAY()-RetentionDays),1,0)</f>
        <v>0</v>
      </c>
    </row>
    <row r="252" customFormat="false" ht="15" hidden="false" customHeight="false" outlineLevel="0" collapsed="false">
      <c r="A252" s="77" t="str">
        <f aca="false">IF(OR('Visitor log'!$D256="",'Visitor log'!$D256=""),"",'Visitor log'!$D256)</f>
        <v/>
      </c>
      <c r="B252" s="77" t="str">
        <f aca="false">IF(OR('Visitor log'!$D256="",'Visitor log'!$E256=""),"",'Visitor log'!$E256)</f>
        <v/>
      </c>
      <c r="C252" s="77" t="str">
        <f aca="false">IF(OR('Visitor log'!$D256="",'Visitor log'!$I256=""),"",'Visitor log'!$I256)</f>
        <v/>
      </c>
      <c r="D252" s="78" t="str">
        <f aca="false">IF(OR('Visitor log'!$D256="",'Visitor log'!$L256=""),"",'Visitor log'!$L256)</f>
        <v/>
      </c>
      <c r="E252" s="77" t="str">
        <f aca="false">IF(OR('Visitor log'!$D256="",'Visitor log'!$K256=""),"",'Visitor log'!$K256)</f>
        <v/>
      </c>
      <c r="F252" s="77" t="str">
        <f aca="false">IF(OR('Visitor log'!$D256="",'Visitor log'!$H256=""),"",'Visitor log'!$H256)</f>
        <v/>
      </c>
      <c r="G252" s="77" t="n">
        <f aca="false">IF(AND('Visitor log'!$D256&lt;&gt;"",'Visitor log'!$C256=SelectedDate,'Visitor log'!$L256&lt;&gt;"",'Visitor log'!$M256=""),1,0)</f>
        <v>0</v>
      </c>
      <c r="H252" s="77" t="str">
        <f aca="false">IF(G252=1,SUM($G$3:G252),"")</f>
        <v/>
      </c>
      <c r="I252" s="77" t="n">
        <f aca="false">IF(AND('Visitor log'!$D256&lt;&gt;"",'Visitor log'!$C256=SelectedDate,'Visitor log'!$L256=""),1,0)</f>
        <v>0</v>
      </c>
      <c r="J252" s="77" t="n">
        <f aca="false">IF(AND('Visitor log'!$D256&lt;&gt;"",'Visitor log'!$C256=SelectedDate,'Visitor log'!$L256&lt;&gt;""),1,0)</f>
        <v>0</v>
      </c>
      <c r="K252" s="80" t="str">
        <f aca="false">IF(AND('Visitor log'!$L256&lt;&gt;"",'Visitor log'!$M256&lt;&gt;""),'Visitor log'!$M256-'Visitor log'!$L256,"")</f>
        <v/>
      </c>
      <c r="L252" s="77" t="n">
        <f aca="true">IF(AND('Visitor log'!$D256&lt;&gt;"",ISNUMBER('Visitor log'!$C256),'Visitor log'!$C256&lt;TODAY(),'Visitor log'!$L256&lt;&gt;"",'Visitor log'!$M256=""),1,0)</f>
        <v>0</v>
      </c>
      <c r="M252" s="77" t="n">
        <f aca="true">IF(AND('Visitor log'!$D256&lt;&gt;"",ISNUMBER('Visitor log'!$C256),'Visitor log'!$C256&lt;=TODAY()-RetentionDays),1,0)</f>
        <v>0</v>
      </c>
    </row>
    <row r="253" customFormat="false" ht="15" hidden="false" customHeight="false" outlineLevel="0" collapsed="false">
      <c r="A253" s="77" t="str">
        <f aca="false">IF(OR('Visitor log'!$D257="",'Visitor log'!$D257=""),"",'Visitor log'!$D257)</f>
        <v/>
      </c>
      <c r="B253" s="77" t="str">
        <f aca="false">IF(OR('Visitor log'!$D257="",'Visitor log'!$E257=""),"",'Visitor log'!$E257)</f>
        <v/>
      </c>
      <c r="C253" s="77" t="str">
        <f aca="false">IF(OR('Visitor log'!$D257="",'Visitor log'!$I257=""),"",'Visitor log'!$I257)</f>
        <v/>
      </c>
      <c r="D253" s="78" t="str">
        <f aca="false">IF(OR('Visitor log'!$D257="",'Visitor log'!$L257=""),"",'Visitor log'!$L257)</f>
        <v/>
      </c>
      <c r="E253" s="77" t="str">
        <f aca="false">IF(OR('Visitor log'!$D257="",'Visitor log'!$K257=""),"",'Visitor log'!$K257)</f>
        <v/>
      </c>
      <c r="F253" s="77" t="str">
        <f aca="false">IF(OR('Visitor log'!$D257="",'Visitor log'!$H257=""),"",'Visitor log'!$H257)</f>
        <v/>
      </c>
      <c r="G253" s="77" t="n">
        <f aca="false">IF(AND('Visitor log'!$D257&lt;&gt;"",'Visitor log'!$C257=SelectedDate,'Visitor log'!$L257&lt;&gt;"",'Visitor log'!$M257=""),1,0)</f>
        <v>0</v>
      </c>
      <c r="H253" s="77" t="str">
        <f aca="false">IF(G253=1,SUM($G$3:G253),"")</f>
        <v/>
      </c>
      <c r="I253" s="77" t="n">
        <f aca="false">IF(AND('Visitor log'!$D257&lt;&gt;"",'Visitor log'!$C257=SelectedDate,'Visitor log'!$L257=""),1,0)</f>
        <v>0</v>
      </c>
      <c r="J253" s="77" t="n">
        <f aca="false">IF(AND('Visitor log'!$D257&lt;&gt;"",'Visitor log'!$C257=SelectedDate,'Visitor log'!$L257&lt;&gt;""),1,0)</f>
        <v>0</v>
      </c>
      <c r="K253" s="80" t="str">
        <f aca="false">IF(AND('Visitor log'!$L257&lt;&gt;"",'Visitor log'!$M257&lt;&gt;""),'Visitor log'!$M257-'Visitor log'!$L257,"")</f>
        <v/>
      </c>
      <c r="L253" s="77" t="n">
        <f aca="true">IF(AND('Visitor log'!$D257&lt;&gt;"",ISNUMBER('Visitor log'!$C257),'Visitor log'!$C257&lt;TODAY(),'Visitor log'!$L257&lt;&gt;"",'Visitor log'!$M257=""),1,0)</f>
        <v>0</v>
      </c>
      <c r="M253" s="77" t="n">
        <f aca="true">IF(AND('Visitor log'!$D257&lt;&gt;"",ISNUMBER('Visitor log'!$C257),'Visitor log'!$C257&lt;=TODAY()-RetentionDays),1,0)</f>
        <v>0</v>
      </c>
    </row>
    <row r="254" customFormat="false" ht="15" hidden="false" customHeight="false" outlineLevel="0" collapsed="false">
      <c r="A254" s="77" t="str">
        <f aca="false">IF(OR('Visitor log'!$D258="",'Visitor log'!$D258=""),"",'Visitor log'!$D258)</f>
        <v/>
      </c>
      <c r="B254" s="77" t="str">
        <f aca="false">IF(OR('Visitor log'!$D258="",'Visitor log'!$E258=""),"",'Visitor log'!$E258)</f>
        <v/>
      </c>
      <c r="C254" s="77" t="str">
        <f aca="false">IF(OR('Visitor log'!$D258="",'Visitor log'!$I258=""),"",'Visitor log'!$I258)</f>
        <v/>
      </c>
      <c r="D254" s="78" t="str">
        <f aca="false">IF(OR('Visitor log'!$D258="",'Visitor log'!$L258=""),"",'Visitor log'!$L258)</f>
        <v/>
      </c>
      <c r="E254" s="77" t="str">
        <f aca="false">IF(OR('Visitor log'!$D258="",'Visitor log'!$K258=""),"",'Visitor log'!$K258)</f>
        <v/>
      </c>
      <c r="F254" s="77" t="str">
        <f aca="false">IF(OR('Visitor log'!$D258="",'Visitor log'!$H258=""),"",'Visitor log'!$H258)</f>
        <v/>
      </c>
      <c r="G254" s="77" t="n">
        <f aca="false">IF(AND('Visitor log'!$D258&lt;&gt;"",'Visitor log'!$C258=SelectedDate,'Visitor log'!$L258&lt;&gt;"",'Visitor log'!$M258=""),1,0)</f>
        <v>0</v>
      </c>
      <c r="H254" s="77" t="str">
        <f aca="false">IF(G254=1,SUM($G$3:G254),"")</f>
        <v/>
      </c>
      <c r="I254" s="77" t="n">
        <f aca="false">IF(AND('Visitor log'!$D258&lt;&gt;"",'Visitor log'!$C258=SelectedDate,'Visitor log'!$L258=""),1,0)</f>
        <v>0</v>
      </c>
      <c r="J254" s="77" t="n">
        <f aca="false">IF(AND('Visitor log'!$D258&lt;&gt;"",'Visitor log'!$C258=SelectedDate,'Visitor log'!$L258&lt;&gt;""),1,0)</f>
        <v>0</v>
      </c>
      <c r="K254" s="80" t="str">
        <f aca="false">IF(AND('Visitor log'!$L258&lt;&gt;"",'Visitor log'!$M258&lt;&gt;""),'Visitor log'!$M258-'Visitor log'!$L258,"")</f>
        <v/>
      </c>
      <c r="L254" s="77" t="n">
        <f aca="true">IF(AND('Visitor log'!$D258&lt;&gt;"",ISNUMBER('Visitor log'!$C258),'Visitor log'!$C258&lt;TODAY(),'Visitor log'!$L258&lt;&gt;"",'Visitor log'!$M258=""),1,0)</f>
        <v>0</v>
      </c>
      <c r="M254" s="77" t="n">
        <f aca="true">IF(AND('Visitor log'!$D258&lt;&gt;"",ISNUMBER('Visitor log'!$C258),'Visitor log'!$C258&lt;=TODAY()-RetentionDays),1,0)</f>
        <v>0</v>
      </c>
    </row>
    <row r="255" customFormat="false" ht="15" hidden="false" customHeight="false" outlineLevel="0" collapsed="false">
      <c r="A255" s="77" t="str">
        <f aca="false">IF(OR('Visitor log'!$D259="",'Visitor log'!$D259=""),"",'Visitor log'!$D259)</f>
        <v/>
      </c>
      <c r="B255" s="77" t="str">
        <f aca="false">IF(OR('Visitor log'!$D259="",'Visitor log'!$E259=""),"",'Visitor log'!$E259)</f>
        <v/>
      </c>
      <c r="C255" s="77" t="str">
        <f aca="false">IF(OR('Visitor log'!$D259="",'Visitor log'!$I259=""),"",'Visitor log'!$I259)</f>
        <v/>
      </c>
      <c r="D255" s="78" t="str">
        <f aca="false">IF(OR('Visitor log'!$D259="",'Visitor log'!$L259=""),"",'Visitor log'!$L259)</f>
        <v/>
      </c>
      <c r="E255" s="77" t="str">
        <f aca="false">IF(OR('Visitor log'!$D259="",'Visitor log'!$K259=""),"",'Visitor log'!$K259)</f>
        <v/>
      </c>
      <c r="F255" s="77" t="str">
        <f aca="false">IF(OR('Visitor log'!$D259="",'Visitor log'!$H259=""),"",'Visitor log'!$H259)</f>
        <v/>
      </c>
      <c r="G255" s="77" t="n">
        <f aca="false">IF(AND('Visitor log'!$D259&lt;&gt;"",'Visitor log'!$C259=SelectedDate,'Visitor log'!$L259&lt;&gt;"",'Visitor log'!$M259=""),1,0)</f>
        <v>0</v>
      </c>
      <c r="H255" s="77" t="str">
        <f aca="false">IF(G255=1,SUM($G$3:G255),"")</f>
        <v/>
      </c>
      <c r="I255" s="77" t="n">
        <f aca="false">IF(AND('Visitor log'!$D259&lt;&gt;"",'Visitor log'!$C259=SelectedDate,'Visitor log'!$L259=""),1,0)</f>
        <v>0</v>
      </c>
      <c r="J255" s="77" t="n">
        <f aca="false">IF(AND('Visitor log'!$D259&lt;&gt;"",'Visitor log'!$C259=SelectedDate,'Visitor log'!$L259&lt;&gt;""),1,0)</f>
        <v>0</v>
      </c>
      <c r="K255" s="80" t="str">
        <f aca="false">IF(AND('Visitor log'!$L259&lt;&gt;"",'Visitor log'!$M259&lt;&gt;""),'Visitor log'!$M259-'Visitor log'!$L259,"")</f>
        <v/>
      </c>
      <c r="L255" s="77" t="n">
        <f aca="true">IF(AND('Visitor log'!$D259&lt;&gt;"",ISNUMBER('Visitor log'!$C259),'Visitor log'!$C259&lt;TODAY(),'Visitor log'!$L259&lt;&gt;"",'Visitor log'!$M259=""),1,0)</f>
        <v>0</v>
      </c>
      <c r="M255" s="77" t="n">
        <f aca="true">IF(AND('Visitor log'!$D259&lt;&gt;"",ISNUMBER('Visitor log'!$C259),'Visitor log'!$C259&lt;=TODAY()-RetentionDays),1,0)</f>
        <v>0</v>
      </c>
    </row>
    <row r="256" customFormat="false" ht="15" hidden="false" customHeight="false" outlineLevel="0" collapsed="false">
      <c r="A256" s="77" t="str">
        <f aca="false">IF(OR('Visitor log'!$D260="",'Visitor log'!$D260=""),"",'Visitor log'!$D260)</f>
        <v/>
      </c>
      <c r="B256" s="77" t="str">
        <f aca="false">IF(OR('Visitor log'!$D260="",'Visitor log'!$E260=""),"",'Visitor log'!$E260)</f>
        <v/>
      </c>
      <c r="C256" s="77" t="str">
        <f aca="false">IF(OR('Visitor log'!$D260="",'Visitor log'!$I260=""),"",'Visitor log'!$I260)</f>
        <v/>
      </c>
      <c r="D256" s="78" t="str">
        <f aca="false">IF(OR('Visitor log'!$D260="",'Visitor log'!$L260=""),"",'Visitor log'!$L260)</f>
        <v/>
      </c>
      <c r="E256" s="77" t="str">
        <f aca="false">IF(OR('Visitor log'!$D260="",'Visitor log'!$K260=""),"",'Visitor log'!$K260)</f>
        <v/>
      </c>
      <c r="F256" s="77" t="str">
        <f aca="false">IF(OR('Visitor log'!$D260="",'Visitor log'!$H260=""),"",'Visitor log'!$H260)</f>
        <v/>
      </c>
      <c r="G256" s="77" t="n">
        <f aca="false">IF(AND('Visitor log'!$D260&lt;&gt;"",'Visitor log'!$C260=SelectedDate,'Visitor log'!$L260&lt;&gt;"",'Visitor log'!$M260=""),1,0)</f>
        <v>0</v>
      </c>
      <c r="H256" s="77" t="str">
        <f aca="false">IF(G256=1,SUM($G$3:G256),"")</f>
        <v/>
      </c>
      <c r="I256" s="77" t="n">
        <f aca="false">IF(AND('Visitor log'!$D260&lt;&gt;"",'Visitor log'!$C260=SelectedDate,'Visitor log'!$L260=""),1,0)</f>
        <v>0</v>
      </c>
      <c r="J256" s="77" t="n">
        <f aca="false">IF(AND('Visitor log'!$D260&lt;&gt;"",'Visitor log'!$C260=SelectedDate,'Visitor log'!$L260&lt;&gt;""),1,0)</f>
        <v>0</v>
      </c>
      <c r="K256" s="80" t="str">
        <f aca="false">IF(AND('Visitor log'!$L260&lt;&gt;"",'Visitor log'!$M260&lt;&gt;""),'Visitor log'!$M260-'Visitor log'!$L260,"")</f>
        <v/>
      </c>
      <c r="L256" s="77" t="n">
        <f aca="true">IF(AND('Visitor log'!$D260&lt;&gt;"",ISNUMBER('Visitor log'!$C260),'Visitor log'!$C260&lt;TODAY(),'Visitor log'!$L260&lt;&gt;"",'Visitor log'!$M260=""),1,0)</f>
        <v>0</v>
      </c>
      <c r="M256" s="77" t="n">
        <f aca="true">IF(AND('Visitor log'!$D260&lt;&gt;"",ISNUMBER('Visitor log'!$C260),'Visitor log'!$C260&lt;=TODAY()-RetentionDays),1,0)</f>
        <v>0</v>
      </c>
    </row>
    <row r="257" customFormat="false" ht="15" hidden="false" customHeight="false" outlineLevel="0" collapsed="false">
      <c r="A257" s="77" t="str">
        <f aca="false">IF(OR('Visitor log'!$D261="",'Visitor log'!$D261=""),"",'Visitor log'!$D261)</f>
        <v/>
      </c>
      <c r="B257" s="77" t="str">
        <f aca="false">IF(OR('Visitor log'!$D261="",'Visitor log'!$E261=""),"",'Visitor log'!$E261)</f>
        <v/>
      </c>
      <c r="C257" s="77" t="str">
        <f aca="false">IF(OR('Visitor log'!$D261="",'Visitor log'!$I261=""),"",'Visitor log'!$I261)</f>
        <v/>
      </c>
      <c r="D257" s="78" t="str">
        <f aca="false">IF(OR('Visitor log'!$D261="",'Visitor log'!$L261=""),"",'Visitor log'!$L261)</f>
        <v/>
      </c>
      <c r="E257" s="77" t="str">
        <f aca="false">IF(OR('Visitor log'!$D261="",'Visitor log'!$K261=""),"",'Visitor log'!$K261)</f>
        <v/>
      </c>
      <c r="F257" s="77" t="str">
        <f aca="false">IF(OR('Visitor log'!$D261="",'Visitor log'!$H261=""),"",'Visitor log'!$H261)</f>
        <v/>
      </c>
      <c r="G257" s="77" t="n">
        <f aca="false">IF(AND('Visitor log'!$D261&lt;&gt;"",'Visitor log'!$C261=SelectedDate,'Visitor log'!$L261&lt;&gt;"",'Visitor log'!$M261=""),1,0)</f>
        <v>0</v>
      </c>
      <c r="H257" s="77" t="str">
        <f aca="false">IF(G257=1,SUM($G$3:G257),"")</f>
        <v/>
      </c>
      <c r="I257" s="77" t="n">
        <f aca="false">IF(AND('Visitor log'!$D261&lt;&gt;"",'Visitor log'!$C261=SelectedDate,'Visitor log'!$L261=""),1,0)</f>
        <v>0</v>
      </c>
      <c r="J257" s="77" t="n">
        <f aca="false">IF(AND('Visitor log'!$D261&lt;&gt;"",'Visitor log'!$C261=SelectedDate,'Visitor log'!$L261&lt;&gt;""),1,0)</f>
        <v>0</v>
      </c>
      <c r="K257" s="80" t="str">
        <f aca="false">IF(AND('Visitor log'!$L261&lt;&gt;"",'Visitor log'!$M261&lt;&gt;""),'Visitor log'!$M261-'Visitor log'!$L261,"")</f>
        <v/>
      </c>
      <c r="L257" s="77" t="n">
        <f aca="true">IF(AND('Visitor log'!$D261&lt;&gt;"",ISNUMBER('Visitor log'!$C261),'Visitor log'!$C261&lt;TODAY(),'Visitor log'!$L261&lt;&gt;"",'Visitor log'!$M261=""),1,0)</f>
        <v>0</v>
      </c>
      <c r="M257" s="77" t="n">
        <f aca="true">IF(AND('Visitor log'!$D261&lt;&gt;"",ISNUMBER('Visitor log'!$C261),'Visitor log'!$C261&lt;=TODAY()-RetentionDays),1,0)</f>
        <v>0</v>
      </c>
    </row>
    <row r="258" customFormat="false" ht="15" hidden="false" customHeight="false" outlineLevel="0" collapsed="false">
      <c r="A258" s="77" t="str">
        <f aca="false">IF(OR('Visitor log'!$D262="",'Visitor log'!$D262=""),"",'Visitor log'!$D262)</f>
        <v/>
      </c>
      <c r="B258" s="77" t="str">
        <f aca="false">IF(OR('Visitor log'!$D262="",'Visitor log'!$E262=""),"",'Visitor log'!$E262)</f>
        <v/>
      </c>
      <c r="C258" s="77" t="str">
        <f aca="false">IF(OR('Visitor log'!$D262="",'Visitor log'!$I262=""),"",'Visitor log'!$I262)</f>
        <v/>
      </c>
      <c r="D258" s="78" t="str">
        <f aca="false">IF(OR('Visitor log'!$D262="",'Visitor log'!$L262=""),"",'Visitor log'!$L262)</f>
        <v/>
      </c>
      <c r="E258" s="77" t="str">
        <f aca="false">IF(OR('Visitor log'!$D262="",'Visitor log'!$K262=""),"",'Visitor log'!$K262)</f>
        <v/>
      </c>
      <c r="F258" s="77" t="str">
        <f aca="false">IF(OR('Visitor log'!$D262="",'Visitor log'!$H262=""),"",'Visitor log'!$H262)</f>
        <v/>
      </c>
      <c r="G258" s="77" t="n">
        <f aca="false">IF(AND('Visitor log'!$D262&lt;&gt;"",'Visitor log'!$C262=SelectedDate,'Visitor log'!$L262&lt;&gt;"",'Visitor log'!$M262=""),1,0)</f>
        <v>0</v>
      </c>
      <c r="H258" s="77" t="str">
        <f aca="false">IF(G258=1,SUM($G$3:G258),"")</f>
        <v/>
      </c>
      <c r="I258" s="77" t="n">
        <f aca="false">IF(AND('Visitor log'!$D262&lt;&gt;"",'Visitor log'!$C262=SelectedDate,'Visitor log'!$L262=""),1,0)</f>
        <v>0</v>
      </c>
      <c r="J258" s="77" t="n">
        <f aca="false">IF(AND('Visitor log'!$D262&lt;&gt;"",'Visitor log'!$C262=SelectedDate,'Visitor log'!$L262&lt;&gt;""),1,0)</f>
        <v>0</v>
      </c>
      <c r="K258" s="80" t="str">
        <f aca="false">IF(AND('Visitor log'!$L262&lt;&gt;"",'Visitor log'!$M262&lt;&gt;""),'Visitor log'!$M262-'Visitor log'!$L262,"")</f>
        <v/>
      </c>
      <c r="L258" s="77" t="n">
        <f aca="true">IF(AND('Visitor log'!$D262&lt;&gt;"",ISNUMBER('Visitor log'!$C262),'Visitor log'!$C262&lt;TODAY(),'Visitor log'!$L262&lt;&gt;"",'Visitor log'!$M262=""),1,0)</f>
        <v>0</v>
      </c>
      <c r="M258" s="77" t="n">
        <f aca="true">IF(AND('Visitor log'!$D262&lt;&gt;"",ISNUMBER('Visitor log'!$C262),'Visitor log'!$C262&lt;=TODAY()-RetentionDays),1,0)</f>
        <v>0</v>
      </c>
    </row>
    <row r="259" customFormat="false" ht="15" hidden="false" customHeight="false" outlineLevel="0" collapsed="false">
      <c r="A259" s="77" t="str">
        <f aca="false">IF(OR('Visitor log'!$D263="",'Visitor log'!$D263=""),"",'Visitor log'!$D263)</f>
        <v/>
      </c>
      <c r="B259" s="77" t="str">
        <f aca="false">IF(OR('Visitor log'!$D263="",'Visitor log'!$E263=""),"",'Visitor log'!$E263)</f>
        <v/>
      </c>
      <c r="C259" s="77" t="str">
        <f aca="false">IF(OR('Visitor log'!$D263="",'Visitor log'!$I263=""),"",'Visitor log'!$I263)</f>
        <v/>
      </c>
      <c r="D259" s="78" t="str">
        <f aca="false">IF(OR('Visitor log'!$D263="",'Visitor log'!$L263=""),"",'Visitor log'!$L263)</f>
        <v/>
      </c>
      <c r="E259" s="77" t="str">
        <f aca="false">IF(OR('Visitor log'!$D263="",'Visitor log'!$K263=""),"",'Visitor log'!$K263)</f>
        <v/>
      </c>
      <c r="F259" s="77" t="str">
        <f aca="false">IF(OR('Visitor log'!$D263="",'Visitor log'!$H263=""),"",'Visitor log'!$H263)</f>
        <v/>
      </c>
      <c r="G259" s="77" t="n">
        <f aca="false">IF(AND('Visitor log'!$D263&lt;&gt;"",'Visitor log'!$C263=SelectedDate,'Visitor log'!$L263&lt;&gt;"",'Visitor log'!$M263=""),1,0)</f>
        <v>0</v>
      </c>
      <c r="H259" s="77" t="str">
        <f aca="false">IF(G259=1,SUM($G$3:G259),"")</f>
        <v/>
      </c>
      <c r="I259" s="77" t="n">
        <f aca="false">IF(AND('Visitor log'!$D263&lt;&gt;"",'Visitor log'!$C263=SelectedDate,'Visitor log'!$L263=""),1,0)</f>
        <v>0</v>
      </c>
      <c r="J259" s="77" t="n">
        <f aca="false">IF(AND('Visitor log'!$D263&lt;&gt;"",'Visitor log'!$C263=SelectedDate,'Visitor log'!$L263&lt;&gt;""),1,0)</f>
        <v>0</v>
      </c>
      <c r="K259" s="80" t="str">
        <f aca="false">IF(AND('Visitor log'!$L263&lt;&gt;"",'Visitor log'!$M263&lt;&gt;""),'Visitor log'!$M263-'Visitor log'!$L263,"")</f>
        <v/>
      </c>
      <c r="L259" s="77" t="n">
        <f aca="true">IF(AND('Visitor log'!$D263&lt;&gt;"",ISNUMBER('Visitor log'!$C263),'Visitor log'!$C263&lt;TODAY(),'Visitor log'!$L263&lt;&gt;"",'Visitor log'!$M263=""),1,0)</f>
        <v>0</v>
      </c>
      <c r="M259" s="77" t="n">
        <f aca="true">IF(AND('Visitor log'!$D263&lt;&gt;"",ISNUMBER('Visitor log'!$C263),'Visitor log'!$C263&lt;=TODAY()-RetentionDays),1,0)</f>
        <v>0</v>
      </c>
    </row>
    <row r="260" customFormat="false" ht="15" hidden="false" customHeight="false" outlineLevel="0" collapsed="false">
      <c r="A260" s="77" t="str">
        <f aca="false">IF(OR('Visitor log'!$D264="",'Visitor log'!$D264=""),"",'Visitor log'!$D264)</f>
        <v/>
      </c>
      <c r="B260" s="77" t="str">
        <f aca="false">IF(OR('Visitor log'!$D264="",'Visitor log'!$E264=""),"",'Visitor log'!$E264)</f>
        <v/>
      </c>
      <c r="C260" s="77" t="str">
        <f aca="false">IF(OR('Visitor log'!$D264="",'Visitor log'!$I264=""),"",'Visitor log'!$I264)</f>
        <v/>
      </c>
      <c r="D260" s="78" t="str">
        <f aca="false">IF(OR('Visitor log'!$D264="",'Visitor log'!$L264=""),"",'Visitor log'!$L264)</f>
        <v/>
      </c>
      <c r="E260" s="77" t="str">
        <f aca="false">IF(OR('Visitor log'!$D264="",'Visitor log'!$K264=""),"",'Visitor log'!$K264)</f>
        <v/>
      </c>
      <c r="F260" s="77" t="str">
        <f aca="false">IF(OR('Visitor log'!$D264="",'Visitor log'!$H264=""),"",'Visitor log'!$H264)</f>
        <v/>
      </c>
      <c r="G260" s="77" t="n">
        <f aca="false">IF(AND('Visitor log'!$D264&lt;&gt;"",'Visitor log'!$C264=SelectedDate,'Visitor log'!$L264&lt;&gt;"",'Visitor log'!$M264=""),1,0)</f>
        <v>0</v>
      </c>
      <c r="H260" s="77" t="str">
        <f aca="false">IF(G260=1,SUM($G$3:G260),"")</f>
        <v/>
      </c>
      <c r="I260" s="77" t="n">
        <f aca="false">IF(AND('Visitor log'!$D264&lt;&gt;"",'Visitor log'!$C264=SelectedDate,'Visitor log'!$L264=""),1,0)</f>
        <v>0</v>
      </c>
      <c r="J260" s="77" t="n">
        <f aca="false">IF(AND('Visitor log'!$D264&lt;&gt;"",'Visitor log'!$C264=SelectedDate,'Visitor log'!$L264&lt;&gt;""),1,0)</f>
        <v>0</v>
      </c>
      <c r="K260" s="80" t="str">
        <f aca="false">IF(AND('Visitor log'!$L264&lt;&gt;"",'Visitor log'!$M264&lt;&gt;""),'Visitor log'!$M264-'Visitor log'!$L264,"")</f>
        <v/>
      </c>
      <c r="L260" s="77" t="n">
        <f aca="true">IF(AND('Visitor log'!$D264&lt;&gt;"",ISNUMBER('Visitor log'!$C264),'Visitor log'!$C264&lt;TODAY(),'Visitor log'!$L264&lt;&gt;"",'Visitor log'!$M264=""),1,0)</f>
        <v>0</v>
      </c>
      <c r="M260" s="77" t="n">
        <f aca="true">IF(AND('Visitor log'!$D264&lt;&gt;"",ISNUMBER('Visitor log'!$C264),'Visitor log'!$C264&lt;=TODAY()-RetentionDays),1,0)</f>
        <v>0</v>
      </c>
    </row>
    <row r="261" customFormat="false" ht="15" hidden="false" customHeight="false" outlineLevel="0" collapsed="false">
      <c r="A261" s="77" t="str">
        <f aca="false">IF(OR('Visitor log'!$D265="",'Visitor log'!$D265=""),"",'Visitor log'!$D265)</f>
        <v/>
      </c>
      <c r="B261" s="77" t="str">
        <f aca="false">IF(OR('Visitor log'!$D265="",'Visitor log'!$E265=""),"",'Visitor log'!$E265)</f>
        <v/>
      </c>
      <c r="C261" s="77" t="str">
        <f aca="false">IF(OR('Visitor log'!$D265="",'Visitor log'!$I265=""),"",'Visitor log'!$I265)</f>
        <v/>
      </c>
      <c r="D261" s="78" t="str">
        <f aca="false">IF(OR('Visitor log'!$D265="",'Visitor log'!$L265=""),"",'Visitor log'!$L265)</f>
        <v/>
      </c>
      <c r="E261" s="77" t="str">
        <f aca="false">IF(OR('Visitor log'!$D265="",'Visitor log'!$K265=""),"",'Visitor log'!$K265)</f>
        <v/>
      </c>
      <c r="F261" s="77" t="str">
        <f aca="false">IF(OR('Visitor log'!$D265="",'Visitor log'!$H265=""),"",'Visitor log'!$H265)</f>
        <v/>
      </c>
      <c r="G261" s="77" t="n">
        <f aca="false">IF(AND('Visitor log'!$D265&lt;&gt;"",'Visitor log'!$C265=SelectedDate,'Visitor log'!$L265&lt;&gt;"",'Visitor log'!$M265=""),1,0)</f>
        <v>0</v>
      </c>
      <c r="H261" s="77" t="str">
        <f aca="false">IF(G261=1,SUM($G$3:G261),"")</f>
        <v/>
      </c>
      <c r="I261" s="77" t="n">
        <f aca="false">IF(AND('Visitor log'!$D265&lt;&gt;"",'Visitor log'!$C265=SelectedDate,'Visitor log'!$L265=""),1,0)</f>
        <v>0</v>
      </c>
      <c r="J261" s="77" t="n">
        <f aca="false">IF(AND('Visitor log'!$D265&lt;&gt;"",'Visitor log'!$C265=SelectedDate,'Visitor log'!$L265&lt;&gt;""),1,0)</f>
        <v>0</v>
      </c>
      <c r="K261" s="80" t="str">
        <f aca="false">IF(AND('Visitor log'!$L265&lt;&gt;"",'Visitor log'!$M265&lt;&gt;""),'Visitor log'!$M265-'Visitor log'!$L265,"")</f>
        <v/>
      </c>
      <c r="L261" s="77" t="n">
        <f aca="true">IF(AND('Visitor log'!$D265&lt;&gt;"",ISNUMBER('Visitor log'!$C265),'Visitor log'!$C265&lt;TODAY(),'Visitor log'!$L265&lt;&gt;"",'Visitor log'!$M265=""),1,0)</f>
        <v>0</v>
      </c>
      <c r="M261" s="77" t="n">
        <f aca="true">IF(AND('Visitor log'!$D265&lt;&gt;"",ISNUMBER('Visitor log'!$C265),'Visitor log'!$C265&lt;=TODAY()-RetentionDays),1,0)</f>
        <v>0</v>
      </c>
    </row>
    <row r="262" customFormat="false" ht="15" hidden="false" customHeight="false" outlineLevel="0" collapsed="false">
      <c r="A262" s="77" t="str">
        <f aca="false">IF(OR('Visitor log'!$D266="",'Visitor log'!$D266=""),"",'Visitor log'!$D266)</f>
        <v/>
      </c>
      <c r="B262" s="77" t="str">
        <f aca="false">IF(OR('Visitor log'!$D266="",'Visitor log'!$E266=""),"",'Visitor log'!$E266)</f>
        <v/>
      </c>
      <c r="C262" s="77" t="str">
        <f aca="false">IF(OR('Visitor log'!$D266="",'Visitor log'!$I266=""),"",'Visitor log'!$I266)</f>
        <v/>
      </c>
      <c r="D262" s="78" t="str">
        <f aca="false">IF(OR('Visitor log'!$D266="",'Visitor log'!$L266=""),"",'Visitor log'!$L266)</f>
        <v/>
      </c>
      <c r="E262" s="77" t="str">
        <f aca="false">IF(OR('Visitor log'!$D266="",'Visitor log'!$K266=""),"",'Visitor log'!$K266)</f>
        <v/>
      </c>
      <c r="F262" s="77" t="str">
        <f aca="false">IF(OR('Visitor log'!$D266="",'Visitor log'!$H266=""),"",'Visitor log'!$H266)</f>
        <v/>
      </c>
      <c r="G262" s="77" t="n">
        <f aca="false">IF(AND('Visitor log'!$D266&lt;&gt;"",'Visitor log'!$C266=SelectedDate,'Visitor log'!$L266&lt;&gt;"",'Visitor log'!$M266=""),1,0)</f>
        <v>0</v>
      </c>
      <c r="H262" s="77" t="str">
        <f aca="false">IF(G262=1,SUM($G$3:G262),"")</f>
        <v/>
      </c>
      <c r="I262" s="77" t="n">
        <f aca="false">IF(AND('Visitor log'!$D266&lt;&gt;"",'Visitor log'!$C266=SelectedDate,'Visitor log'!$L266=""),1,0)</f>
        <v>0</v>
      </c>
      <c r="J262" s="77" t="n">
        <f aca="false">IF(AND('Visitor log'!$D266&lt;&gt;"",'Visitor log'!$C266=SelectedDate,'Visitor log'!$L266&lt;&gt;""),1,0)</f>
        <v>0</v>
      </c>
      <c r="K262" s="80" t="str">
        <f aca="false">IF(AND('Visitor log'!$L266&lt;&gt;"",'Visitor log'!$M266&lt;&gt;""),'Visitor log'!$M266-'Visitor log'!$L266,"")</f>
        <v/>
      </c>
      <c r="L262" s="77" t="n">
        <f aca="true">IF(AND('Visitor log'!$D266&lt;&gt;"",ISNUMBER('Visitor log'!$C266),'Visitor log'!$C266&lt;TODAY(),'Visitor log'!$L266&lt;&gt;"",'Visitor log'!$M266=""),1,0)</f>
        <v>0</v>
      </c>
      <c r="M262" s="77" t="n">
        <f aca="true">IF(AND('Visitor log'!$D266&lt;&gt;"",ISNUMBER('Visitor log'!$C266),'Visitor log'!$C266&lt;=TODAY()-RetentionDays),1,0)</f>
        <v>0</v>
      </c>
    </row>
    <row r="263" customFormat="false" ht="15" hidden="false" customHeight="false" outlineLevel="0" collapsed="false">
      <c r="A263" s="77" t="str">
        <f aca="false">IF(OR('Visitor log'!$D267="",'Visitor log'!$D267=""),"",'Visitor log'!$D267)</f>
        <v/>
      </c>
      <c r="B263" s="77" t="str">
        <f aca="false">IF(OR('Visitor log'!$D267="",'Visitor log'!$E267=""),"",'Visitor log'!$E267)</f>
        <v/>
      </c>
      <c r="C263" s="77" t="str">
        <f aca="false">IF(OR('Visitor log'!$D267="",'Visitor log'!$I267=""),"",'Visitor log'!$I267)</f>
        <v/>
      </c>
      <c r="D263" s="78" t="str">
        <f aca="false">IF(OR('Visitor log'!$D267="",'Visitor log'!$L267=""),"",'Visitor log'!$L267)</f>
        <v/>
      </c>
      <c r="E263" s="77" t="str">
        <f aca="false">IF(OR('Visitor log'!$D267="",'Visitor log'!$K267=""),"",'Visitor log'!$K267)</f>
        <v/>
      </c>
      <c r="F263" s="77" t="str">
        <f aca="false">IF(OR('Visitor log'!$D267="",'Visitor log'!$H267=""),"",'Visitor log'!$H267)</f>
        <v/>
      </c>
      <c r="G263" s="77" t="n">
        <f aca="false">IF(AND('Visitor log'!$D267&lt;&gt;"",'Visitor log'!$C267=SelectedDate,'Visitor log'!$L267&lt;&gt;"",'Visitor log'!$M267=""),1,0)</f>
        <v>0</v>
      </c>
      <c r="H263" s="77" t="str">
        <f aca="false">IF(G263=1,SUM($G$3:G263),"")</f>
        <v/>
      </c>
      <c r="I263" s="77" t="n">
        <f aca="false">IF(AND('Visitor log'!$D267&lt;&gt;"",'Visitor log'!$C267=SelectedDate,'Visitor log'!$L267=""),1,0)</f>
        <v>0</v>
      </c>
      <c r="J263" s="77" t="n">
        <f aca="false">IF(AND('Visitor log'!$D267&lt;&gt;"",'Visitor log'!$C267=SelectedDate,'Visitor log'!$L267&lt;&gt;""),1,0)</f>
        <v>0</v>
      </c>
      <c r="K263" s="80" t="str">
        <f aca="false">IF(AND('Visitor log'!$L267&lt;&gt;"",'Visitor log'!$M267&lt;&gt;""),'Visitor log'!$M267-'Visitor log'!$L267,"")</f>
        <v/>
      </c>
      <c r="L263" s="77" t="n">
        <f aca="true">IF(AND('Visitor log'!$D267&lt;&gt;"",ISNUMBER('Visitor log'!$C267),'Visitor log'!$C267&lt;TODAY(),'Visitor log'!$L267&lt;&gt;"",'Visitor log'!$M267=""),1,0)</f>
        <v>0</v>
      </c>
      <c r="M263" s="77" t="n">
        <f aca="true">IF(AND('Visitor log'!$D267&lt;&gt;"",ISNUMBER('Visitor log'!$C267),'Visitor log'!$C267&lt;=TODAY()-RetentionDays),1,0)</f>
        <v>0</v>
      </c>
    </row>
    <row r="264" customFormat="false" ht="15" hidden="false" customHeight="false" outlineLevel="0" collapsed="false">
      <c r="A264" s="77" t="str">
        <f aca="false">IF(OR('Visitor log'!$D268="",'Visitor log'!$D268=""),"",'Visitor log'!$D268)</f>
        <v/>
      </c>
      <c r="B264" s="77" t="str">
        <f aca="false">IF(OR('Visitor log'!$D268="",'Visitor log'!$E268=""),"",'Visitor log'!$E268)</f>
        <v/>
      </c>
      <c r="C264" s="77" t="str">
        <f aca="false">IF(OR('Visitor log'!$D268="",'Visitor log'!$I268=""),"",'Visitor log'!$I268)</f>
        <v/>
      </c>
      <c r="D264" s="78" t="str">
        <f aca="false">IF(OR('Visitor log'!$D268="",'Visitor log'!$L268=""),"",'Visitor log'!$L268)</f>
        <v/>
      </c>
      <c r="E264" s="77" t="str">
        <f aca="false">IF(OR('Visitor log'!$D268="",'Visitor log'!$K268=""),"",'Visitor log'!$K268)</f>
        <v/>
      </c>
      <c r="F264" s="77" t="str">
        <f aca="false">IF(OR('Visitor log'!$D268="",'Visitor log'!$H268=""),"",'Visitor log'!$H268)</f>
        <v/>
      </c>
      <c r="G264" s="77" t="n">
        <f aca="false">IF(AND('Visitor log'!$D268&lt;&gt;"",'Visitor log'!$C268=SelectedDate,'Visitor log'!$L268&lt;&gt;"",'Visitor log'!$M268=""),1,0)</f>
        <v>0</v>
      </c>
      <c r="H264" s="77" t="str">
        <f aca="false">IF(G264=1,SUM($G$3:G264),"")</f>
        <v/>
      </c>
      <c r="I264" s="77" t="n">
        <f aca="false">IF(AND('Visitor log'!$D268&lt;&gt;"",'Visitor log'!$C268=SelectedDate,'Visitor log'!$L268=""),1,0)</f>
        <v>0</v>
      </c>
      <c r="J264" s="77" t="n">
        <f aca="false">IF(AND('Visitor log'!$D268&lt;&gt;"",'Visitor log'!$C268=SelectedDate,'Visitor log'!$L268&lt;&gt;""),1,0)</f>
        <v>0</v>
      </c>
      <c r="K264" s="80" t="str">
        <f aca="false">IF(AND('Visitor log'!$L268&lt;&gt;"",'Visitor log'!$M268&lt;&gt;""),'Visitor log'!$M268-'Visitor log'!$L268,"")</f>
        <v/>
      </c>
      <c r="L264" s="77" t="n">
        <f aca="true">IF(AND('Visitor log'!$D268&lt;&gt;"",ISNUMBER('Visitor log'!$C268),'Visitor log'!$C268&lt;TODAY(),'Visitor log'!$L268&lt;&gt;"",'Visitor log'!$M268=""),1,0)</f>
        <v>0</v>
      </c>
      <c r="M264" s="77" t="n">
        <f aca="true">IF(AND('Visitor log'!$D268&lt;&gt;"",ISNUMBER('Visitor log'!$C268),'Visitor log'!$C268&lt;=TODAY()-RetentionDays),1,0)</f>
        <v>0</v>
      </c>
    </row>
    <row r="265" customFormat="false" ht="15" hidden="false" customHeight="false" outlineLevel="0" collapsed="false">
      <c r="A265" s="77" t="str">
        <f aca="false">IF(OR('Visitor log'!$D269="",'Visitor log'!$D269=""),"",'Visitor log'!$D269)</f>
        <v/>
      </c>
      <c r="B265" s="77" t="str">
        <f aca="false">IF(OR('Visitor log'!$D269="",'Visitor log'!$E269=""),"",'Visitor log'!$E269)</f>
        <v/>
      </c>
      <c r="C265" s="77" t="str">
        <f aca="false">IF(OR('Visitor log'!$D269="",'Visitor log'!$I269=""),"",'Visitor log'!$I269)</f>
        <v/>
      </c>
      <c r="D265" s="78" t="str">
        <f aca="false">IF(OR('Visitor log'!$D269="",'Visitor log'!$L269=""),"",'Visitor log'!$L269)</f>
        <v/>
      </c>
      <c r="E265" s="77" t="str">
        <f aca="false">IF(OR('Visitor log'!$D269="",'Visitor log'!$K269=""),"",'Visitor log'!$K269)</f>
        <v/>
      </c>
      <c r="F265" s="77" t="str">
        <f aca="false">IF(OR('Visitor log'!$D269="",'Visitor log'!$H269=""),"",'Visitor log'!$H269)</f>
        <v/>
      </c>
      <c r="G265" s="77" t="n">
        <f aca="false">IF(AND('Visitor log'!$D269&lt;&gt;"",'Visitor log'!$C269=SelectedDate,'Visitor log'!$L269&lt;&gt;"",'Visitor log'!$M269=""),1,0)</f>
        <v>0</v>
      </c>
      <c r="H265" s="77" t="str">
        <f aca="false">IF(G265=1,SUM($G$3:G265),"")</f>
        <v/>
      </c>
      <c r="I265" s="77" t="n">
        <f aca="false">IF(AND('Visitor log'!$D269&lt;&gt;"",'Visitor log'!$C269=SelectedDate,'Visitor log'!$L269=""),1,0)</f>
        <v>0</v>
      </c>
      <c r="J265" s="77" t="n">
        <f aca="false">IF(AND('Visitor log'!$D269&lt;&gt;"",'Visitor log'!$C269=SelectedDate,'Visitor log'!$L269&lt;&gt;""),1,0)</f>
        <v>0</v>
      </c>
      <c r="K265" s="80" t="str">
        <f aca="false">IF(AND('Visitor log'!$L269&lt;&gt;"",'Visitor log'!$M269&lt;&gt;""),'Visitor log'!$M269-'Visitor log'!$L269,"")</f>
        <v/>
      </c>
      <c r="L265" s="77" t="n">
        <f aca="true">IF(AND('Visitor log'!$D269&lt;&gt;"",ISNUMBER('Visitor log'!$C269),'Visitor log'!$C269&lt;TODAY(),'Visitor log'!$L269&lt;&gt;"",'Visitor log'!$M269=""),1,0)</f>
        <v>0</v>
      </c>
      <c r="M265" s="77" t="n">
        <f aca="true">IF(AND('Visitor log'!$D269&lt;&gt;"",ISNUMBER('Visitor log'!$C269),'Visitor log'!$C269&lt;=TODAY()-RetentionDays),1,0)</f>
        <v>0</v>
      </c>
    </row>
    <row r="266" customFormat="false" ht="15" hidden="false" customHeight="false" outlineLevel="0" collapsed="false">
      <c r="A266" s="77" t="str">
        <f aca="false">IF(OR('Visitor log'!$D270="",'Visitor log'!$D270=""),"",'Visitor log'!$D270)</f>
        <v/>
      </c>
      <c r="B266" s="77" t="str">
        <f aca="false">IF(OR('Visitor log'!$D270="",'Visitor log'!$E270=""),"",'Visitor log'!$E270)</f>
        <v/>
      </c>
      <c r="C266" s="77" t="str">
        <f aca="false">IF(OR('Visitor log'!$D270="",'Visitor log'!$I270=""),"",'Visitor log'!$I270)</f>
        <v/>
      </c>
      <c r="D266" s="78" t="str">
        <f aca="false">IF(OR('Visitor log'!$D270="",'Visitor log'!$L270=""),"",'Visitor log'!$L270)</f>
        <v/>
      </c>
      <c r="E266" s="77" t="str">
        <f aca="false">IF(OR('Visitor log'!$D270="",'Visitor log'!$K270=""),"",'Visitor log'!$K270)</f>
        <v/>
      </c>
      <c r="F266" s="77" t="str">
        <f aca="false">IF(OR('Visitor log'!$D270="",'Visitor log'!$H270=""),"",'Visitor log'!$H270)</f>
        <v/>
      </c>
      <c r="G266" s="77" t="n">
        <f aca="false">IF(AND('Visitor log'!$D270&lt;&gt;"",'Visitor log'!$C270=SelectedDate,'Visitor log'!$L270&lt;&gt;"",'Visitor log'!$M270=""),1,0)</f>
        <v>0</v>
      </c>
      <c r="H266" s="77" t="str">
        <f aca="false">IF(G266=1,SUM($G$3:G266),"")</f>
        <v/>
      </c>
      <c r="I266" s="77" t="n">
        <f aca="false">IF(AND('Visitor log'!$D270&lt;&gt;"",'Visitor log'!$C270=SelectedDate,'Visitor log'!$L270=""),1,0)</f>
        <v>0</v>
      </c>
      <c r="J266" s="77" t="n">
        <f aca="false">IF(AND('Visitor log'!$D270&lt;&gt;"",'Visitor log'!$C270=SelectedDate,'Visitor log'!$L270&lt;&gt;""),1,0)</f>
        <v>0</v>
      </c>
      <c r="K266" s="80" t="str">
        <f aca="false">IF(AND('Visitor log'!$L270&lt;&gt;"",'Visitor log'!$M270&lt;&gt;""),'Visitor log'!$M270-'Visitor log'!$L270,"")</f>
        <v/>
      </c>
      <c r="L266" s="77" t="n">
        <f aca="true">IF(AND('Visitor log'!$D270&lt;&gt;"",ISNUMBER('Visitor log'!$C270),'Visitor log'!$C270&lt;TODAY(),'Visitor log'!$L270&lt;&gt;"",'Visitor log'!$M270=""),1,0)</f>
        <v>0</v>
      </c>
      <c r="M266" s="77" t="n">
        <f aca="true">IF(AND('Visitor log'!$D270&lt;&gt;"",ISNUMBER('Visitor log'!$C270),'Visitor log'!$C270&lt;=TODAY()-RetentionDays),1,0)</f>
        <v>0</v>
      </c>
    </row>
    <row r="267" customFormat="false" ht="15" hidden="false" customHeight="false" outlineLevel="0" collapsed="false">
      <c r="A267" s="77" t="str">
        <f aca="false">IF(OR('Visitor log'!$D271="",'Visitor log'!$D271=""),"",'Visitor log'!$D271)</f>
        <v/>
      </c>
      <c r="B267" s="77" t="str">
        <f aca="false">IF(OR('Visitor log'!$D271="",'Visitor log'!$E271=""),"",'Visitor log'!$E271)</f>
        <v/>
      </c>
      <c r="C267" s="77" t="str">
        <f aca="false">IF(OR('Visitor log'!$D271="",'Visitor log'!$I271=""),"",'Visitor log'!$I271)</f>
        <v/>
      </c>
      <c r="D267" s="78" t="str">
        <f aca="false">IF(OR('Visitor log'!$D271="",'Visitor log'!$L271=""),"",'Visitor log'!$L271)</f>
        <v/>
      </c>
      <c r="E267" s="77" t="str">
        <f aca="false">IF(OR('Visitor log'!$D271="",'Visitor log'!$K271=""),"",'Visitor log'!$K271)</f>
        <v/>
      </c>
      <c r="F267" s="77" t="str">
        <f aca="false">IF(OR('Visitor log'!$D271="",'Visitor log'!$H271=""),"",'Visitor log'!$H271)</f>
        <v/>
      </c>
      <c r="G267" s="77" t="n">
        <f aca="false">IF(AND('Visitor log'!$D271&lt;&gt;"",'Visitor log'!$C271=SelectedDate,'Visitor log'!$L271&lt;&gt;"",'Visitor log'!$M271=""),1,0)</f>
        <v>0</v>
      </c>
      <c r="H267" s="77" t="str">
        <f aca="false">IF(G267=1,SUM($G$3:G267),"")</f>
        <v/>
      </c>
      <c r="I267" s="77" t="n">
        <f aca="false">IF(AND('Visitor log'!$D271&lt;&gt;"",'Visitor log'!$C271=SelectedDate,'Visitor log'!$L271=""),1,0)</f>
        <v>0</v>
      </c>
      <c r="J267" s="77" t="n">
        <f aca="false">IF(AND('Visitor log'!$D271&lt;&gt;"",'Visitor log'!$C271=SelectedDate,'Visitor log'!$L271&lt;&gt;""),1,0)</f>
        <v>0</v>
      </c>
      <c r="K267" s="80" t="str">
        <f aca="false">IF(AND('Visitor log'!$L271&lt;&gt;"",'Visitor log'!$M271&lt;&gt;""),'Visitor log'!$M271-'Visitor log'!$L271,"")</f>
        <v/>
      </c>
      <c r="L267" s="77" t="n">
        <f aca="true">IF(AND('Visitor log'!$D271&lt;&gt;"",ISNUMBER('Visitor log'!$C271),'Visitor log'!$C271&lt;TODAY(),'Visitor log'!$L271&lt;&gt;"",'Visitor log'!$M271=""),1,0)</f>
        <v>0</v>
      </c>
      <c r="M267" s="77" t="n">
        <f aca="true">IF(AND('Visitor log'!$D271&lt;&gt;"",ISNUMBER('Visitor log'!$C271),'Visitor log'!$C271&lt;=TODAY()-RetentionDays),1,0)</f>
        <v>0</v>
      </c>
    </row>
    <row r="268" customFormat="false" ht="15" hidden="false" customHeight="false" outlineLevel="0" collapsed="false">
      <c r="A268" s="77" t="str">
        <f aca="false">IF(OR('Visitor log'!$D272="",'Visitor log'!$D272=""),"",'Visitor log'!$D272)</f>
        <v/>
      </c>
      <c r="B268" s="77" t="str">
        <f aca="false">IF(OR('Visitor log'!$D272="",'Visitor log'!$E272=""),"",'Visitor log'!$E272)</f>
        <v/>
      </c>
      <c r="C268" s="77" t="str">
        <f aca="false">IF(OR('Visitor log'!$D272="",'Visitor log'!$I272=""),"",'Visitor log'!$I272)</f>
        <v/>
      </c>
      <c r="D268" s="78" t="str">
        <f aca="false">IF(OR('Visitor log'!$D272="",'Visitor log'!$L272=""),"",'Visitor log'!$L272)</f>
        <v/>
      </c>
      <c r="E268" s="77" t="str">
        <f aca="false">IF(OR('Visitor log'!$D272="",'Visitor log'!$K272=""),"",'Visitor log'!$K272)</f>
        <v/>
      </c>
      <c r="F268" s="77" t="str">
        <f aca="false">IF(OR('Visitor log'!$D272="",'Visitor log'!$H272=""),"",'Visitor log'!$H272)</f>
        <v/>
      </c>
      <c r="G268" s="77" t="n">
        <f aca="false">IF(AND('Visitor log'!$D272&lt;&gt;"",'Visitor log'!$C272=SelectedDate,'Visitor log'!$L272&lt;&gt;"",'Visitor log'!$M272=""),1,0)</f>
        <v>0</v>
      </c>
      <c r="H268" s="77" t="str">
        <f aca="false">IF(G268=1,SUM($G$3:G268),"")</f>
        <v/>
      </c>
      <c r="I268" s="77" t="n">
        <f aca="false">IF(AND('Visitor log'!$D272&lt;&gt;"",'Visitor log'!$C272=SelectedDate,'Visitor log'!$L272=""),1,0)</f>
        <v>0</v>
      </c>
      <c r="J268" s="77" t="n">
        <f aca="false">IF(AND('Visitor log'!$D272&lt;&gt;"",'Visitor log'!$C272=SelectedDate,'Visitor log'!$L272&lt;&gt;""),1,0)</f>
        <v>0</v>
      </c>
      <c r="K268" s="80" t="str">
        <f aca="false">IF(AND('Visitor log'!$L272&lt;&gt;"",'Visitor log'!$M272&lt;&gt;""),'Visitor log'!$M272-'Visitor log'!$L272,"")</f>
        <v/>
      </c>
      <c r="L268" s="77" t="n">
        <f aca="true">IF(AND('Visitor log'!$D272&lt;&gt;"",ISNUMBER('Visitor log'!$C272),'Visitor log'!$C272&lt;TODAY(),'Visitor log'!$L272&lt;&gt;"",'Visitor log'!$M272=""),1,0)</f>
        <v>0</v>
      </c>
      <c r="M268" s="77" t="n">
        <f aca="true">IF(AND('Visitor log'!$D272&lt;&gt;"",ISNUMBER('Visitor log'!$C272),'Visitor log'!$C272&lt;=TODAY()-RetentionDays),1,0)</f>
        <v>0</v>
      </c>
    </row>
    <row r="269" customFormat="false" ht="15" hidden="false" customHeight="false" outlineLevel="0" collapsed="false">
      <c r="A269" s="77" t="str">
        <f aca="false">IF(OR('Visitor log'!$D273="",'Visitor log'!$D273=""),"",'Visitor log'!$D273)</f>
        <v/>
      </c>
      <c r="B269" s="77" t="str">
        <f aca="false">IF(OR('Visitor log'!$D273="",'Visitor log'!$E273=""),"",'Visitor log'!$E273)</f>
        <v/>
      </c>
      <c r="C269" s="77" t="str">
        <f aca="false">IF(OR('Visitor log'!$D273="",'Visitor log'!$I273=""),"",'Visitor log'!$I273)</f>
        <v/>
      </c>
      <c r="D269" s="78" t="str">
        <f aca="false">IF(OR('Visitor log'!$D273="",'Visitor log'!$L273=""),"",'Visitor log'!$L273)</f>
        <v/>
      </c>
      <c r="E269" s="77" t="str">
        <f aca="false">IF(OR('Visitor log'!$D273="",'Visitor log'!$K273=""),"",'Visitor log'!$K273)</f>
        <v/>
      </c>
      <c r="F269" s="77" t="str">
        <f aca="false">IF(OR('Visitor log'!$D273="",'Visitor log'!$H273=""),"",'Visitor log'!$H273)</f>
        <v/>
      </c>
      <c r="G269" s="77" t="n">
        <f aca="false">IF(AND('Visitor log'!$D273&lt;&gt;"",'Visitor log'!$C273=SelectedDate,'Visitor log'!$L273&lt;&gt;"",'Visitor log'!$M273=""),1,0)</f>
        <v>0</v>
      </c>
      <c r="H269" s="77" t="str">
        <f aca="false">IF(G269=1,SUM($G$3:G269),"")</f>
        <v/>
      </c>
      <c r="I269" s="77" t="n">
        <f aca="false">IF(AND('Visitor log'!$D273&lt;&gt;"",'Visitor log'!$C273=SelectedDate,'Visitor log'!$L273=""),1,0)</f>
        <v>0</v>
      </c>
      <c r="J269" s="77" t="n">
        <f aca="false">IF(AND('Visitor log'!$D273&lt;&gt;"",'Visitor log'!$C273=SelectedDate,'Visitor log'!$L273&lt;&gt;""),1,0)</f>
        <v>0</v>
      </c>
      <c r="K269" s="80" t="str">
        <f aca="false">IF(AND('Visitor log'!$L273&lt;&gt;"",'Visitor log'!$M273&lt;&gt;""),'Visitor log'!$M273-'Visitor log'!$L273,"")</f>
        <v/>
      </c>
      <c r="L269" s="77" t="n">
        <f aca="true">IF(AND('Visitor log'!$D273&lt;&gt;"",ISNUMBER('Visitor log'!$C273),'Visitor log'!$C273&lt;TODAY(),'Visitor log'!$L273&lt;&gt;"",'Visitor log'!$M273=""),1,0)</f>
        <v>0</v>
      </c>
      <c r="M269" s="77" t="n">
        <f aca="true">IF(AND('Visitor log'!$D273&lt;&gt;"",ISNUMBER('Visitor log'!$C273),'Visitor log'!$C273&lt;=TODAY()-RetentionDays),1,0)</f>
        <v>0</v>
      </c>
    </row>
    <row r="270" customFormat="false" ht="15" hidden="false" customHeight="false" outlineLevel="0" collapsed="false">
      <c r="A270" s="77" t="str">
        <f aca="false">IF(OR('Visitor log'!$D274="",'Visitor log'!$D274=""),"",'Visitor log'!$D274)</f>
        <v/>
      </c>
      <c r="B270" s="77" t="str">
        <f aca="false">IF(OR('Visitor log'!$D274="",'Visitor log'!$E274=""),"",'Visitor log'!$E274)</f>
        <v/>
      </c>
      <c r="C270" s="77" t="str">
        <f aca="false">IF(OR('Visitor log'!$D274="",'Visitor log'!$I274=""),"",'Visitor log'!$I274)</f>
        <v/>
      </c>
      <c r="D270" s="78" t="str">
        <f aca="false">IF(OR('Visitor log'!$D274="",'Visitor log'!$L274=""),"",'Visitor log'!$L274)</f>
        <v/>
      </c>
      <c r="E270" s="77" t="str">
        <f aca="false">IF(OR('Visitor log'!$D274="",'Visitor log'!$K274=""),"",'Visitor log'!$K274)</f>
        <v/>
      </c>
      <c r="F270" s="77" t="str">
        <f aca="false">IF(OR('Visitor log'!$D274="",'Visitor log'!$H274=""),"",'Visitor log'!$H274)</f>
        <v/>
      </c>
      <c r="G270" s="77" t="n">
        <f aca="false">IF(AND('Visitor log'!$D274&lt;&gt;"",'Visitor log'!$C274=SelectedDate,'Visitor log'!$L274&lt;&gt;"",'Visitor log'!$M274=""),1,0)</f>
        <v>0</v>
      </c>
      <c r="H270" s="77" t="str">
        <f aca="false">IF(G270=1,SUM($G$3:G270),"")</f>
        <v/>
      </c>
      <c r="I270" s="77" t="n">
        <f aca="false">IF(AND('Visitor log'!$D274&lt;&gt;"",'Visitor log'!$C274=SelectedDate,'Visitor log'!$L274=""),1,0)</f>
        <v>0</v>
      </c>
      <c r="J270" s="77" t="n">
        <f aca="false">IF(AND('Visitor log'!$D274&lt;&gt;"",'Visitor log'!$C274=SelectedDate,'Visitor log'!$L274&lt;&gt;""),1,0)</f>
        <v>0</v>
      </c>
      <c r="K270" s="80" t="str">
        <f aca="false">IF(AND('Visitor log'!$L274&lt;&gt;"",'Visitor log'!$M274&lt;&gt;""),'Visitor log'!$M274-'Visitor log'!$L274,"")</f>
        <v/>
      </c>
      <c r="L270" s="77" t="n">
        <f aca="true">IF(AND('Visitor log'!$D274&lt;&gt;"",ISNUMBER('Visitor log'!$C274),'Visitor log'!$C274&lt;TODAY(),'Visitor log'!$L274&lt;&gt;"",'Visitor log'!$M274=""),1,0)</f>
        <v>0</v>
      </c>
      <c r="M270" s="77" t="n">
        <f aca="true">IF(AND('Visitor log'!$D274&lt;&gt;"",ISNUMBER('Visitor log'!$C274),'Visitor log'!$C274&lt;=TODAY()-RetentionDays),1,0)</f>
        <v>0</v>
      </c>
    </row>
    <row r="271" customFormat="false" ht="15" hidden="false" customHeight="false" outlineLevel="0" collapsed="false">
      <c r="A271" s="77" t="str">
        <f aca="false">IF(OR('Visitor log'!$D275="",'Visitor log'!$D275=""),"",'Visitor log'!$D275)</f>
        <v/>
      </c>
      <c r="B271" s="77" t="str">
        <f aca="false">IF(OR('Visitor log'!$D275="",'Visitor log'!$E275=""),"",'Visitor log'!$E275)</f>
        <v/>
      </c>
      <c r="C271" s="77" t="str">
        <f aca="false">IF(OR('Visitor log'!$D275="",'Visitor log'!$I275=""),"",'Visitor log'!$I275)</f>
        <v/>
      </c>
      <c r="D271" s="78" t="str">
        <f aca="false">IF(OR('Visitor log'!$D275="",'Visitor log'!$L275=""),"",'Visitor log'!$L275)</f>
        <v/>
      </c>
      <c r="E271" s="77" t="str">
        <f aca="false">IF(OR('Visitor log'!$D275="",'Visitor log'!$K275=""),"",'Visitor log'!$K275)</f>
        <v/>
      </c>
      <c r="F271" s="77" t="str">
        <f aca="false">IF(OR('Visitor log'!$D275="",'Visitor log'!$H275=""),"",'Visitor log'!$H275)</f>
        <v/>
      </c>
      <c r="G271" s="77" t="n">
        <f aca="false">IF(AND('Visitor log'!$D275&lt;&gt;"",'Visitor log'!$C275=SelectedDate,'Visitor log'!$L275&lt;&gt;"",'Visitor log'!$M275=""),1,0)</f>
        <v>0</v>
      </c>
      <c r="H271" s="77" t="str">
        <f aca="false">IF(G271=1,SUM($G$3:G271),"")</f>
        <v/>
      </c>
      <c r="I271" s="77" t="n">
        <f aca="false">IF(AND('Visitor log'!$D275&lt;&gt;"",'Visitor log'!$C275=SelectedDate,'Visitor log'!$L275=""),1,0)</f>
        <v>0</v>
      </c>
      <c r="J271" s="77" t="n">
        <f aca="false">IF(AND('Visitor log'!$D275&lt;&gt;"",'Visitor log'!$C275=SelectedDate,'Visitor log'!$L275&lt;&gt;""),1,0)</f>
        <v>0</v>
      </c>
      <c r="K271" s="80" t="str">
        <f aca="false">IF(AND('Visitor log'!$L275&lt;&gt;"",'Visitor log'!$M275&lt;&gt;""),'Visitor log'!$M275-'Visitor log'!$L275,"")</f>
        <v/>
      </c>
      <c r="L271" s="77" t="n">
        <f aca="true">IF(AND('Visitor log'!$D275&lt;&gt;"",ISNUMBER('Visitor log'!$C275),'Visitor log'!$C275&lt;TODAY(),'Visitor log'!$L275&lt;&gt;"",'Visitor log'!$M275=""),1,0)</f>
        <v>0</v>
      </c>
      <c r="M271" s="77" t="n">
        <f aca="true">IF(AND('Visitor log'!$D275&lt;&gt;"",ISNUMBER('Visitor log'!$C275),'Visitor log'!$C275&lt;=TODAY()-RetentionDays),1,0)</f>
        <v>0</v>
      </c>
    </row>
    <row r="272" customFormat="false" ht="15" hidden="false" customHeight="false" outlineLevel="0" collapsed="false">
      <c r="A272" s="77" t="str">
        <f aca="false">IF(OR('Visitor log'!$D276="",'Visitor log'!$D276=""),"",'Visitor log'!$D276)</f>
        <v/>
      </c>
      <c r="B272" s="77" t="str">
        <f aca="false">IF(OR('Visitor log'!$D276="",'Visitor log'!$E276=""),"",'Visitor log'!$E276)</f>
        <v/>
      </c>
      <c r="C272" s="77" t="str">
        <f aca="false">IF(OR('Visitor log'!$D276="",'Visitor log'!$I276=""),"",'Visitor log'!$I276)</f>
        <v/>
      </c>
      <c r="D272" s="78" t="str">
        <f aca="false">IF(OR('Visitor log'!$D276="",'Visitor log'!$L276=""),"",'Visitor log'!$L276)</f>
        <v/>
      </c>
      <c r="E272" s="77" t="str">
        <f aca="false">IF(OR('Visitor log'!$D276="",'Visitor log'!$K276=""),"",'Visitor log'!$K276)</f>
        <v/>
      </c>
      <c r="F272" s="77" t="str">
        <f aca="false">IF(OR('Visitor log'!$D276="",'Visitor log'!$H276=""),"",'Visitor log'!$H276)</f>
        <v/>
      </c>
      <c r="G272" s="77" t="n">
        <f aca="false">IF(AND('Visitor log'!$D276&lt;&gt;"",'Visitor log'!$C276=SelectedDate,'Visitor log'!$L276&lt;&gt;"",'Visitor log'!$M276=""),1,0)</f>
        <v>0</v>
      </c>
      <c r="H272" s="77" t="str">
        <f aca="false">IF(G272=1,SUM($G$3:G272),"")</f>
        <v/>
      </c>
      <c r="I272" s="77" t="n">
        <f aca="false">IF(AND('Visitor log'!$D276&lt;&gt;"",'Visitor log'!$C276=SelectedDate,'Visitor log'!$L276=""),1,0)</f>
        <v>0</v>
      </c>
      <c r="J272" s="77" t="n">
        <f aca="false">IF(AND('Visitor log'!$D276&lt;&gt;"",'Visitor log'!$C276=SelectedDate,'Visitor log'!$L276&lt;&gt;""),1,0)</f>
        <v>0</v>
      </c>
      <c r="K272" s="80" t="str">
        <f aca="false">IF(AND('Visitor log'!$L276&lt;&gt;"",'Visitor log'!$M276&lt;&gt;""),'Visitor log'!$M276-'Visitor log'!$L276,"")</f>
        <v/>
      </c>
      <c r="L272" s="77" t="n">
        <f aca="true">IF(AND('Visitor log'!$D276&lt;&gt;"",ISNUMBER('Visitor log'!$C276),'Visitor log'!$C276&lt;TODAY(),'Visitor log'!$L276&lt;&gt;"",'Visitor log'!$M276=""),1,0)</f>
        <v>0</v>
      </c>
      <c r="M272" s="77" t="n">
        <f aca="true">IF(AND('Visitor log'!$D276&lt;&gt;"",ISNUMBER('Visitor log'!$C276),'Visitor log'!$C276&lt;=TODAY()-RetentionDays),1,0)</f>
        <v>0</v>
      </c>
    </row>
    <row r="273" customFormat="false" ht="15" hidden="false" customHeight="false" outlineLevel="0" collapsed="false">
      <c r="A273" s="77" t="str">
        <f aca="false">IF(OR('Visitor log'!$D277="",'Visitor log'!$D277=""),"",'Visitor log'!$D277)</f>
        <v/>
      </c>
      <c r="B273" s="77" t="str">
        <f aca="false">IF(OR('Visitor log'!$D277="",'Visitor log'!$E277=""),"",'Visitor log'!$E277)</f>
        <v/>
      </c>
      <c r="C273" s="77" t="str">
        <f aca="false">IF(OR('Visitor log'!$D277="",'Visitor log'!$I277=""),"",'Visitor log'!$I277)</f>
        <v/>
      </c>
      <c r="D273" s="78" t="str">
        <f aca="false">IF(OR('Visitor log'!$D277="",'Visitor log'!$L277=""),"",'Visitor log'!$L277)</f>
        <v/>
      </c>
      <c r="E273" s="77" t="str">
        <f aca="false">IF(OR('Visitor log'!$D277="",'Visitor log'!$K277=""),"",'Visitor log'!$K277)</f>
        <v/>
      </c>
      <c r="F273" s="77" t="str">
        <f aca="false">IF(OR('Visitor log'!$D277="",'Visitor log'!$H277=""),"",'Visitor log'!$H277)</f>
        <v/>
      </c>
      <c r="G273" s="77" t="n">
        <f aca="false">IF(AND('Visitor log'!$D277&lt;&gt;"",'Visitor log'!$C277=SelectedDate,'Visitor log'!$L277&lt;&gt;"",'Visitor log'!$M277=""),1,0)</f>
        <v>0</v>
      </c>
      <c r="H273" s="77" t="str">
        <f aca="false">IF(G273=1,SUM($G$3:G273),"")</f>
        <v/>
      </c>
      <c r="I273" s="77" t="n">
        <f aca="false">IF(AND('Visitor log'!$D277&lt;&gt;"",'Visitor log'!$C277=SelectedDate,'Visitor log'!$L277=""),1,0)</f>
        <v>0</v>
      </c>
      <c r="J273" s="77" t="n">
        <f aca="false">IF(AND('Visitor log'!$D277&lt;&gt;"",'Visitor log'!$C277=SelectedDate,'Visitor log'!$L277&lt;&gt;""),1,0)</f>
        <v>0</v>
      </c>
      <c r="K273" s="80" t="str">
        <f aca="false">IF(AND('Visitor log'!$L277&lt;&gt;"",'Visitor log'!$M277&lt;&gt;""),'Visitor log'!$M277-'Visitor log'!$L277,"")</f>
        <v/>
      </c>
      <c r="L273" s="77" t="n">
        <f aca="true">IF(AND('Visitor log'!$D277&lt;&gt;"",ISNUMBER('Visitor log'!$C277),'Visitor log'!$C277&lt;TODAY(),'Visitor log'!$L277&lt;&gt;"",'Visitor log'!$M277=""),1,0)</f>
        <v>0</v>
      </c>
      <c r="M273" s="77" t="n">
        <f aca="true">IF(AND('Visitor log'!$D277&lt;&gt;"",ISNUMBER('Visitor log'!$C277),'Visitor log'!$C277&lt;=TODAY()-RetentionDays),1,0)</f>
        <v>0</v>
      </c>
    </row>
    <row r="274" customFormat="false" ht="15" hidden="false" customHeight="false" outlineLevel="0" collapsed="false">
      <c r="A274" s="77" t="str">
        <f aca="false">IF(OR('Visitor log'!$D278="",'Visitor log'!$D278=""),"",'Visitor log'!$D278)</f>
        <v/>
      </c>
      <c r="B274" s="77" t="str">
        <f aca="false">IF(OR('Visitor log'!$D278="",'Visitor log'!$E278=""),"",'Visitor log'!$E278)</f>
        <v/>
      </c>
      <c r="C274" s="77" t="str">
        <f aca="false">IF(OR('Visitor log'!$D278="",'Visitor log'!$I278=""),"",'Visitor log'!$I278)</f>
        <v/>
      </c>
      <c r="D274" s="78" t="str">
        <f aca="false">IF(OR('Visitor log'!$D278="",'Visitor log'!$L278=""),"",'Visitor log'!$L278)</f>
        <v/>
      </c>
      <c r="E274" s="77" t="str">
        <f aca="false">IF(OR('Visitor log'!$D278="",'Visitor log'!$K278=""),"",'Visitor log'!$K278)</f>
        <v/>
      </c>
      <c r="F274" s="77" t="str">
        <f aca="false">IF(OR('Visitor log'!$D278="",'Visitor log'!$H278=""),"",'Visitor log'!$H278)</f>
        <v/>
      </c>
      <c r="G274" s="77" t="n">
        <f aca="false">IF(AND('Visitor log'!$D278&lt;&gt;"",'Visitor log'!$C278=SelectedDate,'Visitor log'!$L278&lt;&gt;"",'Visitor log'!$M278=""),1,0)</f>
        <v>0</v>
      </c>
      <c r="H274" s="77" t="str">
        <f aca="false">IF(G274=1,SUM($G$3:G274),"")</f>
        <v/>
      </c>
      <c r="I274" s="77" t="n">
        <f aca="false">IF(AND('Visitor log'!$D278&lt;&gt;"",'Visitor log'!$C278=SelectedDate,'Visitor log'!$L278=""),1,0)</f>
        <v>0</v>
      </c>
      <c r="J274" s="77" t="n">
        <f aca="false">IF(AND('Visitor log'!$D278&lt;&gt;"",'Visitor log'!$C278=SelectedDate,'Visitor log'!$L278&lt;&gt;""),1,0)</f>
        <v>0</v>
      </c>
      <c r="K274" s="80" t="str">
        <f aca="false">IF(AND('Visitor log'!$L278&lt;&gt;"",'Visitor log'!$M278&lt;&gt;""),'Visitor log'!$M278-'Visitor log'!$L278,"")</f>
        <v/>
      </c>
      <c r="L274" s="77" t="n">
        <f aca="true">IF(AND('Visitor log'!$D278&lt;&gt;"",ISNUMBER('Visitor log'!$C278),'Visitor log'!$C278&lt;TODAY(),'Visitor log'!$L278&lt;&gt;"",'Visitor log'!$M278=""),1,0)</f>
        <v>0</v>
      </c>
      <c r="M274" s="77" t="n">
        <f aca="true">IF(AND('Visitor log'!$D278&lt;&gt;"",ISNUMBER('Visitor log'!$C278),'Visitor log'!$C278&lt;=TODAY()-RetentionDays),1,0)</f>
        <v>0</v>
      </c>
    </row>
    <row r="275" customFormat="false" ht="15" hidden="false" customHeight="false" outlineLevel="0" collapsed="false">
      <c r="A275" s="77" t="str">
        <f aca="false">IF(OR('Visitor log'!$D279="",'Visitor log'!$D279=""),"",'Visitor log'!$D279)</f>
        <v/>
      </c>
      <c r="B275" s="77" t="str">
        <f aca="false">IF(OR('Visitor log'!$D279="",'Visitor log'!$E279=""),"",'Visitor log'!$E279)</f>
        <v/>
      </c>
      <c r="C275" s="77" t="str">
        <f aca="false">IF(OR('Visitor log'!$D279="",'Visitor log'!$I279=""),"",'Visitor log'!$I279)</f>
        <v/>
      </c>
      <c r="D275" s="78" t="str">
        <f aca="false">IF(OR('Visitor log'!$D279="",'Visitor log'!$L279=""),"",'Visitor log'!$L279)</f>
        <v/>
      </c>
      <c r="E275" s="77" t="str">
        <f aca="false">IF(OR('Visitor log'!$D279="",'Visitor log'!$K279=""),"",'Visitor log'!$K279)</f>
        <v/>
      </c>
      <c r="F275" s="77" t="str">
        <f aca="false">IF(OR('Visitor log'!$D279="",'Visitor log'!$H279=""),"",'Visitor log'!$H279)</f>
        <v/>
      </c>
      <c r="G275" s="77" t="n">
        <f aca="false">IF(AND('Visitor log'!$D279&lt;&gt;"",'Visitor log'!$C279=SelectedDate,'Visitor log'!$L279&lt;&gt;"",'Visitor log'!$M279=""),1,0)</f>
        <v>0</v>
      </c>
      <c r="H275" s="77" t="str">
        <f aca="false">IF(G275=1,SUM($G$3:G275),"")</f>
        <v/>
      </c>
      <c r="I275" s="77" t="n">
        <f aca="false">IF(AND('Visitor log'!$D279&lt;&gt;"",'Visitor log'!$C279=SelectedDate,'Visitor log'!$L279=""),1,0)</f>
        <v>0</v>
      </c>
      <c r="J275" s="77" t="n">
        <f aca="false">IF(AND('Visitor log'!$D279&lt;&gt;"",'Visitor log'!$C279=SelectedDate,'Visitor log'!$L279&lt;&gt;""),1,0)</f>
        <v>0</v>
      </c>
      <c r="K275" s="80" t="str">
        <f aca="false">IF(AND('Visitor log'!$L279&lt;&gt;"",'Visitor log'!$M279&lt;&gt;""),'Visitor log'!$M279-'Visitor log'!$L279,"")</f>
        <v/>
      </c>
      <c r="L275" s="77" t="n">
        <f aca="true">IF(AND('Visitor log'!$D279&lt;&gt;"",ISNUMBER('Visitor log'!$C279),'Visitor log'!$C279&lt;TODAY(),'Visitor log'!$L279&lt;&gt;"",'Visitor log'!$M279=""),1,0)</f>
        <v>0</v>
      </c>
      <c r="M275" s="77" t="n">
        <f aca="true">IF(AND('Visitor log'!$D279&lt;&gt;"",ISNUMBER('Visitor log'!$C279),'Visitor log'!$C279&lt;=TODAY()-RetentionDays),1,0)</f>
        <v>0</v>
      </c>
    </row>
    <row r="276" customFormat="false" ht="15" hidden="false" customHeight="false" outlineLevel="0" collapsed="false">
      <c r="A276" s="77" t="str">
        <f aca="false">IF(OR('Visitor log'!$D280="",'Visitor log'!$D280=""),"",'Visitor log'!$D280)</f>
        <v/>
      </c>
      <c r="B276" s="77" t="str">
        <f aca="false">IF(OR('Visitor log'!$D280="",'Visitor log'!$E280=""),"",'Visitor log'!$E280)</f>
        <v/>
      </c>
      <c r="C276" s="77" t="str">
        <f aca="false">IF(OR('Visitor log'!$D280="",'Visitor log'!$I280=""),"",'Visitor log'!$I280)</f>
        <v/>
      </c>
      <c r="D276" s="78" t="str">
        <f aca="false">IF(OR('Visitor log'!$D280="",'Visitor log'!$L280=""),"",'Visitor log'!$L280)</f>
        <v/>
      </c>
      <c r="E276" s="77" t="str">
        <f aca="false">IF(OR('Visitor log'!$D280="",'Visitor log'!$K280=""),"",'Visitor log'!$K280)</f>
        <v/>
      </c>
      <c r="F276" s="77" t="str">
        <f aca="false">IF(OR('Visitor log'!$D280="",'Visitor log'!$H280=""),"",'Visitor log'!$H280)</f>
        <v/>
      </c>
      <c r="G276" s="77" t="n">
        <f aca="false">IF(AND('Visitor log'!$D280&lt;&gt;"",'Visitor log'!$C280=SelectedDate,'Visitor log'!$L280&lt;&gt;"",'Visitor log'!$M280=""),1,0)</f>
        <v>0</v>
      </c>
      <c r="H276" s="77" t="str">
        <f aca="false">IF(G276=1,SUM($G$3:G276),"")</f>
        <v/>
      </c>
      <c r="I276" s="77" t="n">
        <f aca="false">IF(AND('Visitor log'!$D280&lt;&gt;"",'Visitor log'!$C280=SelectedDate,'Visitor log'!$L280=""),1,0)</f>
        <v>0</v>
      </c>
      <c r="J276" s="77" t="n">
        <f aca="false">IF(AND('Visitor log'!$D280&lt;&gt;"",'Visitor log'!$C280=SelectedDate,'Visitor log'!$L280&lt;&gt;""),1,0)</f>
        <v>0</v>
      </c>
      <c r="K276" s="80" t="str">
        <f aca="false">IF(AND('Visitor log'!$L280&lt;&gt;"",'Visitor log'!$M280&lt;&gt;""),'Visitor log'!$M280-'Visitor log'!$L280,"")</f>
        <v/>
      </c>
      <c r="L276" s="77" t="n">
        <f aca="true">IF(AND('Visitor log'!$D280&lt;&gt;"",ISNUMBER('Visitor log'!$C280),'Visitor log'!$C280&lt;TODAY(),'Visitor log'!$L280&lt;&gt;"",'Visitor log'!$M280=""),1,0)</f>
        <v>0</v>
      </c>
      <c r="M276" s="77" t="n">
        <f aca="true">IF(AND('Visitor log'!$D280&lt;&gt;"",ISNUMBER('Visitor log'!$C280),'Visitor log'!$C280&lt;=TODAY()-RetentionDays),1,0)</f>
        <v>0</v>
      </c>
    </row>
    <row r="277" customFormat="false" ht="15" hidden="false" customHeight="false" outlineLevel="0" collapsed="false">
      <c r="A277" s="77" t="str">
        <f aca="false">IF(OR('Visitor log'!$D281="",'Visitor log'!$D281=""),"",'Visitor log'!$D281)</f>
        <v/>
      </c>
      <c r="B277" s="77" t="str">
        <f aca="false">IF(OR('Visitor log'!$D281="",'Visitor log'!$E281=""),"",'Visitor log'!$E281)</f>
        <v/>
      </c>
      <c r="C277" s="77" t="str">
        <f aca="false">IF(OR('Visitor log'!$D281="",'Visitor log'!$I281=""),"",'Visitor log'!$I281)</f>
        <v/>
      </c>
      <c r="D277" s="78" t="str">
        <f aca="false">IF(OR('Visitor log'!$D281="",'Visitor log'!$L281=""),"",'Visitor log'!$L281)</f>
        <v/>
      </c>
      <c r="E277" s="77" t="str">
        <f aca="false">IF(OR('Visitor log'!$D281="",'Visitor log'!$K281=""),"",'Visitor log'!$K281)</f>
        <v/>
      </c>
      <c r="F277" s="77" t="str">
        <f aca="false">IF(OR('Visitor log'!$D281="",'Visitor log'!$H281=""),"",'Visitor log'!$H281)</f>
        <v/>
      </c>
      <c r="G277" s="77" t="n">
        <f aca="false">IF(AND('Visitor log'!$D281&lt;&gt;"",'Visitor log'!$C281=SelectedDate,'Visitor log'!$L281&lt;&gt;"",'Visitor log'!$M281=""),1,0)</f>
        <v>0</v>
      </c>
      <c r="H277" s="77" t="str">
        <f aca="false">IF(G277=1,SUM($G$3:G277),"")</f>
        <v/>
      </c>
      <c r="I277" s="77" t="n">
        <f aca="false">IF(AND('Visitor log'!$D281&lt;&gt;"",'Visitor log'!$C281=SelectedDate,'Visitor log'!$L281=""),1,0)</f>
        <v>0</v>
      </c>
      <c r="J277" s="77" t="n">
        <f aca="false">IF(AND('Visitor log'!$D281&lt;&gt;"",'Visitor log'!$C281=SelectedDate,'Visitor log'!$L281&lt;&gt;""),1,0)</f>
        <v>0</v>
      </c>
      <c r="K277" s="80" t="str">
        <f aca="false">IF(AND('Visitor log'!$L281&lt;&gt;"",'Visitor log'!$M281&lt;&gt;""),'Visitor log'!$M281-'Visitor log'!$L281,"")</f>
        <v/>
      </c>
      <c r="L277" s="77" t="n">
        <f aca="true">IF(AND('Visitor log'!$D281&lt;&gt;"",ISNUMBER('Visitor log'!$C281),'Visitor log'!$C281&lt;TODAY(),'Visitor log'!$L281&lt;&gt;"",'Visitor log'!$M281=""),1,0)</f>
        <v>0</v>
      </c>
      <c r="M277" s="77" t="n">
        <f aca="true">IF(AND('Visitor log'!$D281&lt;&gt;"",ISNUMBER('Visitor log'!$C281),'Visitor log'!$C281&lt;=TODAY()-RetentionDays),1,0)</f>
        <v>0</v>
      </c>
    </row>
    <row r="278" customFormat="false" ht="15" hidden="false" customHeight="false" outlineLevel="0" collapsed="false">
      <c r="A278" s="77" t="str">
        <f aca="false">IF(OR('Visitor log'!$D282="",'Visitor log'!$D282=""),"",'Visitor log'!$D282)</f>
        <v/>
      </c>
      <c r="B278" s="77" t="str">
        <f aca="false">IF(OR('Visitor log'!$D282="",'Visitor log'!$E282=""),"",'Visitor log'!$E282)</f>
        <v/>
      </c>
      <c r="C278" s="77" t="str">
        <f aca="false">IF(OR('Visitor log'!$D282="",'Visitor log'!$I282=""),"",'Visitor log'!$I282)</f>
        <v/>
      </c>
      <c r="D278" s="78" t="str">
        <f aca="false">IF(OR('Visitor log'!$D282="",'Visitor log'!$L282=""),"",'Visitor log'!$L282)</f>
        <v/>
      </c>
      <c r="E278" s="77" t="str">
        <f aca="false">IF(OR('Visitor log'!$D282="",'Visitor log'!$K282=""),"",'Visitor log'!$K282)</f>
        <v/>
      </c>
      <c r="F278" s="77" t="str">
        <f aca="false">IF(OR('Visitor log'!$D282="",'Visitor log'!$H282=""),"",'Visitor log'!$H282)</f>
        <v/>
      </c>
      <c r="G278" s="77" t="n">
        <f aca="false">IF(AND('Visitor log'!$D282&lt;&gt;"",'Visitor log'!$C282=SelectedDate,'Visitor log'!$L282&lt;&gt;"",'Visitor log'!$M282=""),1,0)</f>
        <v>0</v>
      </c>
      <c r="H278" s="77" t="str">
        <f aca="false">IF(G278=1,SUM($G$3:G278),"")</f>
        <v/>
      </c>
      <c r="I278" s="77" t="n">
        <f aca="false">IF(AND('Visitor log'!$D282&lt;&gt;"",'Visitor log'!$C282=SelectedDate,'Visitor log'!$L282=""),1,0)</f>
        <v>0</v>
      </c>
      <c r="J278" s="77" t="n">
        <f aca="false">IF(AND('Visitor log'!$D282&lt;&gt;"",'Visitor log'!$C282=SelectedDate,'Visitor log'!$L282&lt;&gt;""),1,0)</f>
        <v>0</v>
      </c>
      <c r="K278" s="80" t="str">
        <f aca="false">IF(AND('Visitor log'!$L282&lt;&gt;"",'Visitor log'!$M282&lt;&gt;""),'Visitor log'!$M282-'Visitor log'!$L282,"")</f>
        <v/>
      </c>
      <c r="L278" s="77" t="n">
        <f aca="true">IF(AND('Visitor log'!$D282&lt;&gt;"",ISNUMBER('Visitor log'!$C282),'Visitor log'!$C282&lt;TODAY(),'Visitor log'!$L282&lt;&gt;"",'Visitor log'!$M282=""),1,0)</f>
        <v>0</v>
      </c>
      <c r="M278" s="77" t="n">
        <f aca="true">IF(AND('Visitor log'!$D282&lt;&gt;"",ISNUMBER('Visitor log'!$C282),'Visitor log'!$C282&lt;=TODAY()-RetentionDays),1,0)</f>
        <v>0</v>
      </c>
    </row>
    <row r="279" customFormat="false" ht="15" hidden="false" customHeight="false" outlineLevel="0" collapsed="false">
      <c r="A279" s="77" t="str">
        <f aca="false">IF(OR('Visitor log'!$D283="",'Visitor log'!$D283=""),"",'Visitor log'!$D283)</f>
        <v/>
      </c>
      <c r="B279" s="77" t="str">
        <f aca="false">IF(OR('Visitor log'!$D283="",'Visitor log'!$E283=""),"",'Visitor log'!$E283)</f>
        <v/>
      </c>
      <c r="C279" s="77" t="str">
        <f aca="false">IF(OR('Visitor log'!$D283="",'Visitor log'!$I283=""),"",'Visitor log'!$I283)</f>
        <v/>
      </c>
      <c r="D279" s="78" t="str">
        <f aca="false">IF(OR('Visitor log'!$D283="",'Visitor log'!$L283=""),"",'Visitor log'!$L283)</f>
        <v/>
      </c>
      <c r="E279" s="77" t="str">
        <f aca="false">IF(OR('Visitor log'!$D283="",'Visitor log'!$K283=""),"",'Visitor log'!$K283)</f>
        <v/>
      </c>
      <c r="F279" s="77" t="str">
        <f aca="false">IF(OR('Visitor log'!$D283="",'Visitor log'!$H283=""),"",'Visitor log'!$H283)</f>
        <v/>
      </c>
      <c r="G279" s="77" t="n">
        <f aca="false">IF(AND('Visitor log'!$D283&lt;&gt;"",'Visitor log'!$C283=SelectedDate,'Visitor log'!$L283&lt;&gt;"",'Visitor log'!$M283=""),1,0)</f>
        <v>0</v>
      </c>
      <c r="H279" s="77" t="str">
        <f aca="false">IF(G279=1,SUM($G$3:G279),"")</f>
        <v/>
      </c>
      <c r="I279" s="77" t="n">
        <f aca="false">IF(AND('Visitor log'!$D283&lt;&gt;"",'Visitor log'!$C283=SelectedDate,'Visitor log'!$L283=""),1,0)</f>
        <v>0</v>
      </c>
      <c r="J279" s="77" t="n">
        <f aca="false">IF(AND('Visitor log'!$D283&lt;&gt;"",'Visitor log'!$C283=SelectedDate,'Visitor log'!$L283&lt;&gt;""),1,0)</f>
        <v>0</v>
      </c>
      <c r="K279" s="80" t="str">
        <f aca="false">IF(AND('Visitor log'!$L283&lt;&gt;"",'Visitor log'!$M283&lt;&gt;""),'Visitor log'!$M283-'Visitor log'!$L283,"")</f>
        <v/>
      </c>
      <c r="L279" s="77" t="n">
        <f aca="true">IF(AND('Visitor log'!$D283&lt;&gt;"",ISNUMBER('Visitor log'!$C283),'Visitor log'!$C283&lt;TODAY(),'Visitor log'!$L283&lt;&gt;"",'Visitor log'!$M283=""),1,0)</f>
        <v>0</v>
      </c>
      <c r="M279" s="77" t="n">
        <f aca="true">IF(AND('Visitor log'!$D283&lt;&gt;"",ISNUMBER('Visitor log'!$C283),'Visitor log'!$C283&lt;=TODAY()-RetentionDays),1,0)</f>
        <v>0</v>
      </c>
    </row>
    <row r="280" customFormat="false" ht="15" hidden="false" customHeight="false" outlineLevel="0" collapsed="false">
      <c r="A280" s="77" t="str">
        <f aca="false">IF(OR('Visitor log'!$D284="",'Visitor log'!$D284=""),"",'Visitor log'!$D284)</f>
        <v/>
      </c>
      <c r="B280" s="77" t="str">
        <f aca="false">IF(OR('Visitor log'!$D284="",'Visitor log'!$E284=""),"",'Visitor log'!$E284)</f>
        <v/>
      </c>
      <c r="C280" s="77" t="str">
        <f aca="false">IF(OR('Visitor log'!$D284="",'Visitor log'!$I284=""),"",'Visitor log'!$I284)</f>
        <v/>
      </c>
      <c r="D280" s="78" t="str">
        <f aca="false">IF(OR('Visitor log'!$D284="",'Visitor log'!$L284=""),"",'Visitor log'!$L284)</f>
        <v/>
      </c>
      <c r="E280" s="77" t="str">
        <f aca="false">IF(OR('Visitor log'!$D284="",'Visitor log'!$K284=""),"",'Visitor log'!$K284)</f>
        <v/>
      </c>
      <c r="F280" s="77" t="str">
        <f aca="false">IF(OR('Visitor log'!$D284="",'Visitor log'!$H284=""),"",'Visitor log'!$H284)</f>
        <v/>
      </c>
      <c r="G280" s="77" t="n">
        <f aca="false">IF(AND('Visitor log'!$D284&lt;&gt;"",'Visitor log'!$C284=SelectedDate,'Visitor log'!$L284&lt;&gt;"",'Visitor log'!$M284=""),1,0)</f>
        <v>0</v>
      </c>
      <c r="H280" s="77" t="str">
        <f aca="false">IF(G280=1,SUM($G$3:G280),"")</f>
        <v/>
      </c>
      <c r="I280" s="77" t="n">
        <f aca="false">IF(AND('Visitor log'!$D284&lt;&gt;"",'Visitor log'!$C284=SelectedDate,'Visitor log'!$L284=""),1,0)</f>
        <v>0</v>
      </c>
      <c r="J280" s="77" t="n">
        <f aca="false">IF(AND('Visitor log'!$D284&lt;&gt;"",'Visitor log'!$C284=SelectedDate,'Visitor log'!$L284&lt;&gt;""),1,0)</f>
        <v>0</v>
      </c>
      <c r="K280" s="80" t="str">
        <f aca="false">IF(AND('Visitor log'!$L284&lt;&gt;"",'Visitor log'!$M284&lt;&gt;""),'Visitor log'!$M284-'Visitor log'!$L284,"")</f>
        <v/>
      </c>
      <c r="L280" s="77" t="n">
        <f aca="true">IF(AND('Visitor log'!$D284&lt;&gt;"",ISNUMBER('Visitor log'!$C284),'Visitor log'!$C284&lt;TODAY(),'Visitor log'!$L284&lt;&gt;"",'Visitor log'!$M284=""),1,0)</f>
        <v>0</v>
      </c>
      <c r="M280" s="77" t="n">
        <f aca="true">IF(AND('Visitor log'!$D284&lt;&gt;"",ISNUMBER('Visitor log'!$C284),'Visitor log'!$C284&lt;=TODAY()-RetentionDays),1,0)</f>
        <v>0</v>
      </c>
    </row>
    <row r="281" customFormat="false" ht="15" hidden="false" customHeight="false" outlineLevel="0" collapsed="false">
      <c r="A281" s="77" t="str">
        <f aca="false">IF(OR('Visitor log'!$D285="",'Visitor log'!$D285=""),"",'Visitor log'!$D285)</f>
        <v/>
      </c>
      <c r="B281" s="77" t="str">
        <f aca="false">IF(OR('Visitor log'!$D285="",'Visitor log'!$E285=""),"",'Visitor log'!$E285)</f>
        <v/>
      </c>
      <c r="C281" s="77" t="str">
        <f aca="false">IF(OR('Visitor log'!$D285="",'Visitor log'!$I285=""),"",'Visitor log'!$I285)</f>
        <v/>
      </c>
      <c r="D281" s="78" t="str">
        <f aca="false">IF(OR('Visitor log'!$D285="",'Visitor log'!$L285=""),"",'Visitor log'!$L285)</f>
        <v/>
      </c>
      <c r="E281" s="77" t="str">
        <f aca="false">IF(OR('Visitor log'!$D285="",'Visitor log'!$K285=""),"",'Visitor log'!$K285)</f>
        <v/>
      </c>
      <c r="F281" s="77" t="str">
        <f aca="false">IF(OR('Visitor log'!$D285="",'Visitor log'!$H285=""),"",'Visitor log'!$H285)</f>
        <v/>
      </c>
      <c r="G281" s="77" t="n">
        <f aca="false">IF(AND('Visitor log'!$D285&lt;&gt;"",'Visitor log'!$C285=SelectedDate,'Visitor log'!$L285&lt;&gt;"",'Visitor log'!$M285=""),1,0)</f>
        <v>0</v>
      </c>
      <c r="H281" s="77" t="str">
        <f aca="false">IF(G281=1,SUM($G$3:G281),"")</f>
        <v/>
      </c>
      <c r="I281" s="77" t="n">
        <f aca="false">IF(AND('Visitor log'!$D285&lt;&gt;"",'Visitor log'!$C285=SelectedDate,'Visitor log'!$L285=""),1,0)</f>
        <v>0</v>
      </c>
      <c r="J281" s="77" t="n">
        <f aca="false">IF(AND('Visitor log'!$D285&lt;&gt;"",'Visitor log'!$C285=SelectedDate,'Visitor log'!$L285&lt;&gt;""),1,0)</f>
        <v>0</v>
      </c>
      <c r="K281" s="80" t="str">
        <f aca="false">IF(AND('Visitor log'!$L285&lt;&gt;"",'Visitor log'!$M285&lt;&gt;""),'Visitor log'!$M285-'Visitor log'!$L285,"")</f>
        <v/>
      </c>
      <c r="L281" s="77" t="n">
        <f aca="true">IF(AND('Visitor log'!$D285&lt;&gt;"",ISNUMBER('Visitor log'!$C285),'Visitor log'!$C285&lt;TODAY(),'Visitor log'!$L285&lt;&gt;"",'Visitor log'!$M285=""),1,0)</f>
        <v>0</v>
      </c>
      <c r="M281" s="77" t="n">
        <f aca="true">IF(AND('Visitor log'!$D285&lt;&gt;"",ISNUMBER('Visitor log'!$C285),'Visitor log'!$C285&lt;=TODAY()-RetentionDays),1,0)</f>
        <v>0</v>
      </c>
    </row>
    <row r="282" customFormat="false" ht="15" hidden="false" customHeight="false" outlineLevel="0" collapsed="false">
      <c r="A282" s="77" t="str">
        <f aca="false">IF(OR('Visitor log'!$D286="",'Visitor log'!$D286=""),"",'Visitor log'!$D286)</f>
        <v/>
      </c>
      <c r="B282" s="77" t="str">
        <f aca="false">IF(OR('Visitor log'!$D286="",'Visitor log'!$E286=""),"",'Visitor log'!$E286)</f>
        <v/>
      </c>
      <c r="C282" s="77" t="str">
        <f aca="false">IF(OR('Visitor log'!$D286="",'Visitor log'!$I286=""),"",'Visitor log'!$I286)</f>
        <v/>
      </c>
      <c r="D282" s="78" t="str">
        <f aca="false">IF(OR('Visitor log'!$D286="",'Visitor log'!$L286=""),"",'Visitor log'!$L286)</f>
        <v/>
      </c>
      <c r="E282" s="77" t="str">
        <f aca="false">IF(OR('Visitor log'!$D286="",'Visitor log'!$K286=""),"",'Visitor log'!$K286)</f>
        <v/>
      </c>
      <c r="F282" s="77" t="str">
        <f aca="false">IF(OR('Visitor log'!$D286="",'Visitor log'!$H286=""),"",'Visitor log'!$H286)</f>
        <v/>
      </c>
      <c r="G282" s="77" t="n">
        <f aca="false">IF(AND('Visitor log'!$D286&lt;&gt;"",'Visitor log'!$C286=SelectedDate,'Visitor log'!$L286&lt;&gt;"",'Visitor log'!$M286=""),1,0)</f>
        <v>0</v>
      </c>
      <c r="H282" s="77" t="str">
        <f aca="false">IF(G282=1,SUM($G$3:G282),"")</f>
        <v/>
      </c>
      <c r="I282" s="77" t="n">
        <f aca="false">IF(AND('Visitor log'!$D286&lt;&gt;"",'Visitor log'!$C286=SelectedDate,'Visitor log'!$L286=""),1,0)</f>
        <v>0</v>
      </c>
      <c r="J282" s="77" t="n">
        <f aca="false">IF(AND('Visitor log'!$D286&lt;&gt;"",'Visitor log'!$C286=SelectedDate,'Visitor log'!$L286&lt;&gt;""),1,0)</f>
        <v>0</v>
      </c>
      <c r="K282" s="80" t="str">
        <f aca="false">IF(AND('Visitor log'!$L286&lt;&gt;"",'Visitor log'!$M286&lt;&gt;""),'Visitor log'!$M286-'Visitor log'!$L286,"")</f>
        <v/>
      </c>
      <c r="L282" s="77" t="n">
        <f aca="true">IF(AND('Visitor log'!$D286&lt;&gt;"",ISNUMBER('Visitor log'!$C286),'Visitor log'!$C286&lt;TODAY(),'Visitor log'!$L286&lt;&gt;"",'Visitor log'!$M286=""),1,0)</f>
        <v>0</v>
      </c>
      <c r="M282" s="77" t="n">
        <f aca="true">IF(AND('Visitor log'!$D286&lt;&gt;"",ISNUMBER('Visitor log'!$C286),'Visitor log'!$C286&lt;=TODAY()-RetentionDays),1,0)</f>
        <v>0</v>
      </c>
    </row>
    <row r="283" customFormat="false" ht="15" hidden="false" customHeight="false" outlineLevel="0" collapsed="false">
      <c r="A283" s="77" t="str">
        <f aca="false">IF(OR('Visitor log'!$D287="",'Visitor log'!$D287=""),"",'Visitor log'!$D287)</f>
        <v/>
      </c>
      <c r="B283" s="77" t="str">
        <f aca="false">IF(OR('Visitor log'!$D287="",'Visitor log'!$E287=""),"",'Visitor log'!$E287)</f>
        <v/>
      </c>
      <c r="C283" s="77" t="str">
        <f aca="false">IF(OR('Visitor log'!$D287="",'Visitor log'!$I287=""),"",'Visitor log'!$I287)</f>
        <v/>
      </c>
      <c r="D283" s="78" t="str">
        <f aca="false">IF(OR('Visitor log'!$D287="",'Visitor log'!$L287=""),"",'Visitor log'!$L287)</f>
        <v/>
      </c>
      <c r="E283" s="77" t="str">
        <f aca="false">IF(OR('Visitor log'!$D287="",'Visitor log'!$K287=""),"",'Visitor log'!$K287)</f>
        <v/>
      </c>
      <c r="F283" s="77" t="str">
        <f aca="false">IF(OR('Visitor log'!$D287="",'Visitor log'!$H287=""),"",'Visitor log'!$H287)</f>
        <v/>
      </c>
      <c r="G283" s="77" t="n">
        <f aca="false">IF(AND('Visitor log'!$D287&lt;&gt;"",'Visitor log'!$C287=SelectedDate,'Visitor log'!$L287&lt;&gt;"",'Visitor log'!$M287=""),1,0)</f>
        <v>0</v>
      </c>
      <c r="H283" s="77" t="str">
        <f aca="false">IF(G283=1,SUM($G$3:G283),"")</f>
        <v/>
      </c>
      <c r="I283" s="77" t="n">
        <f aca="false">IF(AND('Visitor log'!$D287&lt;&gt;"",'Visitor log'!$C287=SelectedDate,'Visitor log'!$L287=""),1,0)</f>
        <v>0</v>
      </c>
      <c r="J283" s="77" t="n">
        <f aca="false">IF(AND('Visitor log'!$D287&lt;&gt;"",'Visitor log'!$C287=SelectedDate,'Visitor log'!$L287&lt;&gt;""),1,0)</f>
        <v>0</v>
      </c>
      <c r="K283" s="80" t="str">
        <f aca="false">IF(AND('Visitor log'!$L287&lt;&gt;"",'Visitor log'!$M287&lt;&gt;""),'Visitor log'!$M287-'Visitor log'!$L287,"")</f>
        <v/>
      </c>
      <c r="L283" s="77" t="n">
        <f aca="true">IF(AND('Visitor log'!$D287&lt;&gt;"",ISNUMBER('Visitor log'!$C287),'Visitor log'!$C287&lt;TODAY(),'Visitor log'!$L287&lt;&gt;"",'Visitor log'!$M287=""),1,0)</f>
        <v>0</v>
      </c>
      <c r="M283" s="77" t="n">
        <f aca="true">IF(AND('Visitor log'!$D287&lt;&gt;"",ISNUMBER('Visitor log'!$C287),'Visitor log'!$C287&lt;=TODAY()-RetentionDays),1,0)</f>
        <v>0</v>
      </c>
    </row>
    <row r="284" customFormat="false" ht="15" hidden="false" customHeight="false" outlineLevel="0" collapsed="false">
      <c r="A284" s="77" t="str">
        <f aca="false">IF(OR('Visitor log'!$D288="",'Visitor log'!$D288=""),"",'Visitor log'!$D288)</f>
        <v/>
      </c>
      <c r="B284" s="77" t="str">
        <f aca="false">IF(OR('Visitor log'!$D288="",'Visitor log'!$E288=""),"",'Visitor log'!$E288)</f>
        <v/>
      </c>
      <c r="C284" s="77" t="str">
        <f aca="false">IF(OR('Visitor log'!$D288="",'Visitor log'!$I288=""),"",'Visitor log'!$I288)</f>
        <v/>
      </c>
      <c r="D284" s="78" t="str">
        <f aca="false">IF(OR('Visitor log'!$D288="",'Visitor log'!$L288=""),"",'Visitor log'!$L288)</f>
        <v/>
      </c>
      <c r="E284" s="77" t="str">
        <f aca="false">IF(OR('Visitor log'!$D288="",'Visitor log'!$K288=""),"",'Visitor log'!$K288)</f>
        <v/>
      </c>
      <c r="F284" s="77" t="str">
        <f aca="false">IF(OR('Visitor log'!$D288="",'Visitor log'!$H288=""),"",'Visitor log'!$H288)</f>
        <v/>
      </c>
      <c r="G284" s="77" t="n">
        <f aca="false">IF(AND('Visitor log'!$D288&lt;&gt;"",'Visitor log'!$C288=SelectedDate,'Visitor log'!$L288&lt;&gt;"",'Visitor log'!$M288=""),1,0)</f>
        <v>0</v>
      </c>
      <c r="H284" s="77" t="str">
        <f aca="false">IF(G284=1,SUM($G$3:G284),"")</f>
        <v/>
      </c>
      <c r="I284" s="77" t="n">
        <f aca="false">IF(AND('Visitor log'!$D288&lt;&gt;"",'Visitor log'!$C288=SelectedDate,'Visitor log'!$L288=""),1,0)</f>
        <v>0</v>
      </c>
      <c r="J284" s="77" t="n">
        <f aca="false">IF(AND('Visitor log'!$D288&lt;&gt;"",'Visitor log'!$C288=SelectedDate,'Visitor log'!$L288&lt;&gt;""),1,0)</f>
        <v>0</v>
      </c>
      <c r="K284" s="80" t="str">
        <f aca="false">IF(AND('Visitor log'!$L288&lt;&gt;"",'Visitor log'!$M288&lt;&gt;""),'Visitor log'!$M288-'Visitor log'!$L288,"")</f>
        <v/>
      </c>
      <c r="L284" s="77" t="n">
        <f aca="true">IF(AND('Visitor log'!$D288&lt;&gt;"",ISNUMBER('Visitor log'!$C288),'Visitor log'!$C288&lt;TODAY(),'Visitor log'!$L288&lt;&gt;"",'Visitor log'!$M288=""),1,0)</f>
        <v>0</v>
      </c>
      <c r="M284" s="77" t="n">
        <f aca="true">IF(AND('Visitor log'!$D288&lt;&gt;"",ISNUMBER('Visitor log'!$C288),'Visitor log'!$C288&lt;=TODAY()-RetentionDays),1,0)</f>
        <v>0</v>
      </c>
    </row>
    <row r="285" customFormat="false" ht="15" hidden="false" customHeight="false" outlineLevel="0" collapsed="false">
      <c r="A285" s="77" t="str">
        <f aca="false">IF(OR('Visitor log'!$D289="",'Visitor log'!$D289=""),"",'Visitor log'!$D289)</f>
        <v/>
      </c>
      <c r="B285" s="77" t="str">
        <f aca="false">IF(OR('Visitor log'!$D289="",'Visitor log'!$E289=""),"",'Visitor log'!$E289)</f>
        <v/>
      </c>
      <c r="C285" s="77" t="str">
        <f aca="false">IF(OR('Visitor log'!$D289="",'Visitor log'!$I289=""),"",'Visitor log'!$I289)</f>
        <v/>
      </c>
      <c r="D285" s="78" t="str">
        <f aca="false">IF(OR('Visitor log'!$D289="",'Visitor log'!$L289=""),"",'Visitor log'!$L289)</f>
        <v/>
      </c>
      <c r="E285" s="77" t="str">
        <f aca="false">IF(OR('Visitor log'!$D289="",'Visitor log'!$K289=""),"",'Visitor log'!$K289)</f>
        <v/>
      </c>
      <c r="F285" s="77" t="str">
        <f aca="false">IF(OR('Visitor log'!$D289="",'Visitor log'!$H289=""),"",'Visitor log'!$H289)</f>
        <v/>
      </c>
      <c r="G285" s="77" t="n">
        <f aca="false">IF(AND('Visitor log'!$D289&lt;&gt;"",'Visitor log'!$C289=SelectedDate,'Visitor log'!$L289&lt;&gt;"",'Visitor log'!$M289=""),1,0)</f>
        <v>0</v>
      </c>
      <c r="H285" s="77" t="str">
        <f aca="false">IF(G285=1,SUM($G$3:G285),"")</f>
        <v/>
      </c>
      <c r="I285" s="77" t="n">
        <f aca="false">IF(AND('Visitor log'!$D289&lt;&gt;"",'Visitor log'!$C289=SelectedDate,'Visitor log'!$L289=""),1,0)</f>
        <v>0</v>
      </c>
      <c r="J285" s="77" t="n">
        <f aca="false">IF(AND('Visitor log'!$D289&lt;&gt;"",'Visitor log'!$C289=SelectedDate,'Visitor log'!$L289&lt;&gt;""),1,0)</f>
        <v>0</v>
      </c>
      <c r="K285" s="80" t="str">
        <f aca="false">IF(AND('Visitor log'!$L289&lt;&gt;"",'Visitor log'!$M289&lt;&gt;""),'Visitor log'!$M289-'Visitor log'!$L289,"")</f>
        <v/>
      </c>
      <c r="L285" s="77" t="n">
        <f aca="true">IF(AND('Visitor log'!$D289&lt;&gt;"",ISNUMBER('Visitor log'!$C289),'Visitor log'!$C289&lt;TODAY(),'Visitor log'!$L289&lt;&gt;"",'Visitor log'!$M289=""),1,0)</f>
        <v>0</v>
      </c>
      <c r="M285" s="77" t="n">
        <f aca="true">IF(AND('Visitor log'!$D289&lt;&gt;"",ISNUMBER('Visitor log'!$C289),'Visitor log'!$C289&lt;=TODAY()-RetentionDays),1,0)</f>
        <v>0</v>
      </c>
    </row>
    <row r="286" customFormat="false" ht="15" hidden="false" customHeight="false" outlineLevel="0" collapsed="false">
      <c r="A286" s="77" t="str">
        <f aca="false">IF(OR('Visitor log'!$D290="",'Visitor log'!$D290=""),"",'Visitor log'!$D290)</f>
        <v/>
      </c>
      <c r="B286" s="77" t="str">
        <f aca="false">IF(OR('Visitor log'!$D290="",'Visitor log'!$E290=""),"",'Visitor log'!$E290)</f>
        <v/>
      </c>
      <c r="C286" s="77" t="str">
        <f aca="false">IF(OR('Visitor log'!$D290="",'Visitor log'!$I290=""),"",'Visitor log'!$I290)</f>
        <v/>
      </c>
      <c r="D286" s="78" t="str">
        <f aca="false">IF(OR('Visitor log'!$D290="",'Visitor log'!$L290=""),"",'Visitor log'!$L290)</f>
        <v/>
      </c>
      <c r="E286" s="77" t="str">
        <f aca="false">IF(OR('Visitor log'!$D290="",'Visitor log'!$K290=""),"",'Visitor log'!$K290)</f>
        <v/>
      </c>
      <c r="F286" s="77" t="str">
        <f aca="false">IF(OR('Visitor log'!$D290="",'Visitor log'!$H290=""),"",'Visitor log'!$H290)</f>
        <v/>
      </c>
      <c r="G286" s="77" t="n">
        <f aca="false">IF(AND('Visitor log'!$D290&lt;&gt;"",'Visitor log'!$C290=SelectedDate,'Visitor log'!$L290&lt;&gt;"",'Visitor log'!$M290=""),1,0)</f>
        <v>0</v>
      </c>
      <c r="H286" s="77" t="str">
        <f aca="false">IF(G286=1,SUM($G$3:G286),"")</f>
        <v/>
      </c>
      <c r="I286" s="77" t="n">
        <f aca="false">IF(AND('Visitor log'!$D290&lt;&gt;"",'Visitor log'!$C290=SelectedDate,'Visitor log'!$L290=""),1,0)</f>
        <v>0</v>
      </c>
      <c r="J286" s="77" t="n">
        <f aca="false">IF(AND('Visitor log'!$D290&lt;&gt;"",'Visitor log'!$C290=SelectedDate,'Visitor log'!$L290&lt;&gt;""),1,0)</f>
        <v>0</v>
      </c>
      <c r="K286" s="80" t="str">
        <f aca="false">IF(AND('Visitor log'!$L290&lt;&gt;"",'Visitor log'!$M290&lt;&gt;""),'Visitor log'!$M290-'Visitor log'!$L290,"")</f>
        <v/>
      </c>
      <c r="L286" s="77" t="n">
        <f aca="true">IF(AND('Visitor log'!$D290&lt;&gt;"",ISNUMBER('Visitor log'!$C290),'Visitor log'!$C290&lt;TODAY(),'Visitor log'!$L290&lt;&gt;"",'Visitor log'!$M290=""),1,0)</f>
        <v>0</v>
      </c>
      <c r="M286" s="77" t="n">
        <f aca="true">IF(AND('Visitor log'!$D290&lt;&gt;"",ISNUMBER('Visitor log'!$C290),'Visitor log'!$C290&lt;=TODAY()-RetentionDays),1,0)</f>
        <v>0</v>
      </c>
    </row>
    <row r="287" customFormat="false" ht="15" hidden="false" customHeight="false" outlineLevel="0" collapsed="false">
      <c r="A287" s="77" t="str">
        <f aca="false">IF(OR('Visitor log'!$D291="",'Visitor log'!$D291=""),"",'Visitor log'!$D291)</f>
        <v/>
      </c>
      <c r="B287" s="77" t="str">
        <f aca="false">IF(OR('Visitor log'!$D291="",'Visitor log'!$E291=""),"",'Visitor log'!$E291)</f>
        <v/>
      </c>
      <c r="C287" s="77" t="str">
        <f aca="false">IF(OR('Visitor log'!$D291="",'Visitor log'!$I291=""),"",'Visitor log'!$I291)</f>
        <v/>
      </c>
      <c r="D287" s="78" t="str">
        <f aca="false">IF(OR('Visitor log'!$D291="",'Visitor log'!$L291=""),"",'Visitor log'!$L291)</f>
        <v/>
      </c>
      <c r="E287" s="77" t="str">
        <f aca="false">IF(OR('Visitor log'!$D291="",'Visitor log'!$K291=""),"",'Visitor log'!$K291)</f>
        <v/>
      </c>
      <c r="F287" s="77" t="str">
        <f aca="false">IF(OR('Visitor log'!$D291="",'Visitor log'!$H291=""),"",'Visitor log'!$H291)</f>
        <v/>
      </c>
      <c r="G287" s="77" t="n">
        <f aca="false">IF(AND('Visitor log'!$D291&lt;&gt;"",'Visitor log'!$C291=SelectedDate,'Visitor log'!$L291&lt;&gt;"",'Visitor log'!$M291=""),1,0)</f>
        <v>0</v>
      </c>
      <c r="H287" s="77" t="str">
        <f aca="false">IF(G287=1,SUM($G$3:G287),"")</f>
        <v/>
      </c>
      <c r="I287" s="77" t="n">
        <f aca="false">IF(AND('Visitor log'!$D291&lt;&gt;"",'Visitor log'!$C291=SelectedDate,'Visitor log'!$L291=""),1,0)</f>
        <v>0</v>
      </c>
      <c r="J287" s="77" t="n">
        <f aca="false">IF(AND('Visitor log'!$D291&lt;&gt;"",'Visitor log'!$C291=SelectedDate,'Visitor log'!$L291&lt;&gt;""),1,0)</f>
        <v>0</v>
      </c>
      <c r="K287" s="80" t="str">
        <f aca="false">IF(AND('Visitor log'!$L291&lt;&gt;"",'Visitor log'!$M291&lt;&gt;""),'Visitor log'!$M291-'Visitor log'!$L291,"")</f>
        <v/>
      </c>
      <c r="L287" s="77" t="n">
        <f aca="true">IF(AND('Visitor log'!$D291&lt;&gt;"",ISNUMBER('Visitor log'!$C291),'Visitor log'!$C291&lt;TODAY(),'Visitor log'!$L291&lt;&gt;"",'Visitor log'!$M291=""),1,0)</f>
        <v>0</v>
      </c>
      <c r="M287" s="77" t="n">
        <f aca="true">IF(AND('Visitor log'!$D291&lt;&gt;"",ISNUMBER('Visitor log'!$C291),'Visitor log'!$C291&lt;=TODAY()-RetentionDays),1,0)</f>
        <v>0</v>
      </c>
    </row>
    <row r="288" customFormat="false" ht="15" hidden="false" customHeight="false" outlineLevel="0" collapsed="false">
      <c r="A288" s="77" t="str">
        <f aca="false">IF(OR('Visitor log'!$D292="",'Visitor log'!$D292=""),"",'Visitor log'!$D292)</f>
        <v/>
      </c>
      <c r="B288" s="77" t="str">
        <f aca="false">IF(OR('Visitor log'!$D292="",'Visitor log'!$E292=""),"",'Visitor log'!$E292)</f>
        <v/>
      </c>
      <c r="C288" s="77" t="str">
        <f aca="false">IF(OR('Visitor log'!$D292="",'Visitor log'!$I292=""),"",'Visitor log'!$I292)</f>
        <v/>
      </c>
      <c r="D288" s="78" t="str">
        <f aca="false">IF(OR('Visitor log'!$D292="",'Visitor log'!$L292=""),"",'Visitor log'!$L292)</f>
        <v/>
      </c>
      <c r="E288" s="77" t="str">
        <f aca="false">IF(OR('Visitor log'!$D292="",'Visitor log'!$K292=""),"",'Visitor log'!$K292)</f>
        <v/>
      </c>
      <c r="F288" s="77" t="str">
        <f aca="false">IF(OR('Visitor log'!$D292="",'Visitor log'!$H292=""),"",'Visitor log'!$H292)</f>
        <v/>
      </c>
      <c r="G288" s="77" t="n">
        <f aca="false">IF(AND('Visitor log'!$D292&lt;&gt;"",'Visitor log'!$C292=SelectedDate,'Visitor log'!$L292&lt;&gt;"",'Visitor log'!$M292=""),1,0)</f>
        <v>0</v>
      </c>
      <c r="H288" s="77" t="str">
        <f aca="false">IF(G288=1,SUM($G$3:G288),"")</f>
        <v/>
      </c>
      <c r="I288" s="77" t="n">
        <f aca="false">IF(AND('Visitor log'!$D292&lt;&gt;"",'Visitor log'!$C292=SelectedDate,'Visitor log'!$L292=""),1,0)</f>
        <v>0</v>
      </c>
      <c r="J288" s="77" t="n">
        <f aca="false">IF(AND('Visitor log'!$D292&lt;&gt;"",'Visitor log'!$C292=SelectedDate,'Visitor log'!$L292&lt;&gt;""),1,0)</f>
        <v>0</v>
      </c>
      <c r="K288" s="80" t="str">
        <f aca="false">IF(AND('Visitor log'!$L292&lt;&gt;"",'Visitor log'!$M292&lt;&gt;""),'Visitor log'!$M292-'Visitor log'!$L292,"")</f>
        <v/>
      </c>
      <c r="L288" s="77" t="n">
        <f aca="true">IF(AND('Visitor log'!$D292&lt;&gt;"",ISNUMBER('Visitor log'!$C292),'Visitor log'!$C292&lt;TODAY(),'Visitor log'!$L292&lt;&gt;"",'Visitor log'!$M292=""),1,0)</f>
        <v>0</v>
      </c>
      <c r="M288" s="77" t="n">
        <f aca="true">IF(AND('Visitor log'!$D292&lt;&gt;"",ISNUMBER('Visitor log'!$C292),'Visitor log'!$C292&lt;=TODAY()-RetentionDays),1,0)</f>
        <v>0</v>
      </c>
    </row>
    <row r="289" customFormat="false" ht="15" hidden="false" customHeight="false" outlineLevel="0" collapsed="false">
      <c r="A289" s="77" t="str">
        <f aca="false">IF(OR('Visitor log'!$D293="",'Visitor log'!$D293=""),"",'Visitor log'!$D293)</f>
        <v/>
      </c>
      <c r="B289" s="77" t="str">
        <f aca="false">IF(OR('Visitor log'!$D293="",'Visitor log'!$E293=""),"",'Visitor log'!$E293)</f>
        <v/>
      </c>
      <c r="C289" s="77" t="str">
        <f aca="false">IF(OR('Visitor log'!$D293="",'Visitor log'!$I293=""),"",'Visitor log'!$I293)</f>
        <v/>
      </c>
      <c r="D289" s="78" t="str">
        <f aca="false">IF(OR('Visitor log'!$D293="",'Visitor log'!$L293=""),"",'Visitor log'!$L293)</f>
        <v/>
      </c>
      <c r="E289" s="77" t="str">
        <f aca="false">IF(OR('Visitor log'!$D293="",'Visitor log'!$K293=""),"",'Visitor log'!$K293)</f>
        <v/>
      </c>
      <c r="F289" s="77" t="str">
        <f aca="false">IF(OR('Visitor log'!$D293="",'Visitor log'!$H293=""),"",'Visitor log'!$H293)</f>
        <v/>
      </c>
      <c r="G289" s="77" t="n">
        <f aca="false">IF(AND('Visitor log'!$D293&lt;&gt;"",'Visitor log'!$C293=SelectedDate,'Visitor log'!$L293&lt;&gt;"",'Visitor log'!$M293=""),1,0)</f>
        <v>0</v>
      </c>
      <c r="H289" s="77" t="str">
        <f aca="false">IF(G289=1,SUM($G$3:G289),"")</f>
        <v/>
      </c>
      <c r="I289" s="77" t="n">
        <f aca="false">IF(AND('Visitor log'!$D293&lt;&gt;"",'Visitor log'!$C293=SelectedDate,'Visitor log'!$L293=""),1,0)</f>
        <v>0</v>
      </c>
      <c r="J289" s="77" t="n">
        <f aca="false">IF(AND('Visitor log'!$D293&lt;&gt;"",'Visitor log'!$C293=SelectedDate,'Visitor log'!$L293&lt;&gt;""),1,0)</f>
        <v>0</v>
      </c>
      <c r="K289" s="80" t="str">
        <f aca="false">IF(AND('Visitor log'!$L293&lt;&gt;"",'Visitor log'!$M293&lt;&gt;""),'Visitor log'!$M293-'Visitor log'!$L293,"")</f>
        <v/>
      </c>
      <c r="L289" s="77" t="n">
        <f aca="true">IF(AND('Visitor log'!$D293&lt;&gt;"",ISNUMBER('Visitor log'!$C293),'Visitor log'!$C293&lt;TODAY(),'Visitor log'!$L293&lt;&gt;"",'Visitor log'!$M293=""),1,0)</f>
        <v>0</v>
      </c>
      <c r="M289" s="77" t="n">
        <f aca="true">IF(AND('Visitor log'!$D293&lt;&gt;"",ISNUMBER('Visitor log'!$C293),'Visitor log'!$C293&lt;=TODAY()-RetentionDays),1,0)</f>
        <v>0</v>
      </c>
    </row>
    <row r="290" customFormat="false" ht="15" hidden="false" customHeight="false" outlineLevel="0" collapsed="false">
      <c r="A290" s="77" t="str">
        <f aca="false">IF(OR('Visitor log'!$D294="",'Visitor log'!$D294=""),"",'Visitor log'!$D294)</f>
        <v/>
      </c>
      <c r="B290" s="77" t="str">
        <f aca="false">IF(OR('Visitor log'!$D294="",'Visitor log'!$E294=""),"",'Visitor log'!$E294)</f>
        <v/>
      </c>
      <c r="C290" s="77" t="str">
        <f aca="false">IF(OR('Visitor log'!$D294="",'Visitor log'!$I294=""),"",'Visitor log'!$I294)</f>
        <v/>
      </c>
      <c r="D290" s="78" t="str">
        <f aca="false">IF(OR('Visitor log'!$D294="",'Visitor log'!$L294=""),"",'Visitor log'!$L294)</f>
        <v/>
      </c>
      <c r="E290" s="77" t="str">
        <f aca="false">IF(OR('Visitor log'!$D294="",'Visitor log'!$K294=""),"",'Visitor log'!$K294)</f>
        <v/>
      </c>
      <c r="F290" s="77" t="str">
        <f aca="false">IF(OR('Visitor log'!$D294="",'Visitor log'!$H294=""),"",'Visitor log'!$H294)</f>
        <v/>
      </c>
      <c r="G290" s="77" t="n">
        <f aca="false">IF(AND('Visitor log'!$D294&lt;&gt;"",'Visitor log'!$C294=SelectedDate,'Visitor log'!$L294&lt;&gt;"",'Visitor log'!$M294=""),1,0)</f>
        <v>0</v>
      </c>
      <c r="H290" s="77" t="str">
        <f aca="false">IF(G290=1,SUM($G$3:G290),"")</f>
        <v/>
      </c>
      <c r="I290" s="77" t="n">
        <f aca="false">IF(AND('Visitor log'!$D294&lt;&gt;"",'Visitor log'!$C294=SelectedDate,'Visitor log'!$L294=""),1,0)</f>
        <v>0</v>
      </c>
      <c r="J290" s="77" t="n">
        <f aca="false">IF(AND('Visitor log'!$D294&lt;&gt;"",'Visitor log'!$C294=SelectedDate,'Visitor log'!$L294&lt;&gt;""),1,0)</f>
        <v>0</v>
      </c>
      <c r="K290" s="80" t="str">
        <f aca="false">IF(AND('Visitor log'!$L294&lt;&gt;"",'Visitor log'!$M294&lt;&gt;""),'Visitor log'!$M294-'Visitor log'!$L294,"")</f>
        <v/>
      </c>
      <c r="L290" s="77" t="n">
        <f aca="true">IF(AND('Visitor log'!$D294&lt;&gt;"",ISNUMBER('Visitor log'!$C294),'Visitor log'!$C294&lt;TODAY(),'Visitor log'!$L294&lt;&gt;"",'Visitor log'!$M294=""),1,0)</f>
        <v>0</v>
      </c>
      <c r="M290" s="77" t="n">
        <f aca="true">IF(AND('Visitor log'!$D294&lt;&gt;"",ISNUMBER('Visitor log'!$C294),'Visitor log'!$C294&lt;=TODAY()-RetentionDays),1,0)</f>
        <v>0</v>
      </c>
    </row>
    <row r="291" customFormat="false" ht="15" hidden="false" customHeight="false" outlineLevel="0" collapsed="false">
      <c r="A291" s="77" t="str">
        <f aca="false">IF(OR('Visitor log'!$D295="",'Visitor log'!$D295=""),"",'Visitor log'!$D295)</f>
        <v/>
      </c>
      <c r="B291" s="77" t="str">
        <f aca="false">IF(OR('Visitor log'!$D295="",'Visitor log'!$E295=""),"",'Visitor log'!$E295)</f>
        <v/>
      </c>
      <c r="C291" s="77" t="str">
        <f aca="false">IF(OR('Visitor log'!$D295="",'Visitor log'!$I295=""),"",'Visitor log'!$I295)</f>
        <v/>
      </c>
      <c r="D291" s="78" t="str">
        <f aca="false">IF(OR('Visitor log'!$D295="",'Visitor log'!$L295=""),"",'Visitor log'!$L295)</f>
        <v/>
      </c>
      <c r="E291" s="77" t="str">
        <f aca="false">IF(OR('Visitor log'!$D295="",'Visitor log'!$K295=""),"",'Visitor log'!$K295)</f>
        <v/>
      </c>
      <c r="F291" s="77" t="str">
        <f aca="false">IF(OR('Visitor log'!$D295="",'Visitor log'!$H295=""),"",'Visitor log'!$H295)</f>
        <v/>
      </c>
      <c r="G291" s="77" t="n">
        <f aca="false">IF(AND('Visitor log'!$D295&lt;&gt;"",'Visitor log'!$C295=SelectedDate,'Visitor log'!$L295&lt;&gt;"",'Visitor log'!$M295=""),1,0)</f>
        <v>0</v>
      </c>
      <c r="H291" s="77" t="str">
        <f aca="false">IF(G291=1,SUM($G$3:G291),"")</f>
        <v/>
      </c>
      <c r="I291" s="77" t="n">
        <f aca="false">IF(AND('Visitor log'!$D295&lt;&gt;"",'Visitor log'!$C295=SelectedDate,'Visitor log'!$L295=""),1,0)</f>
        <v>0</v>
      </c>
      <c r="J291" s="77" t="n">
        <f aca="false">IF(AND('Visitor log'!$D295&lt;&gt;"",'Visitor log'!$C295=SelectedDate,'Visitor log'!$L295&lt;&gt;""),1,0)</f>
        <v>0</v>
      </c>
      <c r="K291" s="80" t="str">
        <f aca="false">IF(AND('Visitor log'!$L295&lt;&gt;"",'Visitor log'!$M295&lt;&gt;""),'Visitor log'!$M295-'Visitor log'!$L295,"")</f>
        <v/>
      </c>
      <c r="L291" s="77" t="n">
        <f aca="true">IF(AND('Visitor log'!$D295&lt;&gt;"",ISNUMBER('Visitor log'!$C295),'Visitor log'!$C295&lt;TODAY(),'Visitor log'!$L295&lt;&gt;"",'Visitor log'!$M295=""),1,0)</f>
        <v>0</v>
      </c>
      <c r="M291" s="77" t="n">
        <f aca="true">IF(AND('Visitor log'!$D295&lt;&gt;"",ISNUMBER('Visitor log'!$C295),'Visitor log'!$C295&lt;=TODAY()-RetentionDays),1,0)</f>
        <v>0</v>
      </c>
    </row>
    <row r="292" customFormat="false" ht="15" hidden="false" customHeight="false" outlineLevel="0" collapsed="false">
      <c r="A292" s="77" t="str">
        <f aca="false">IF(OR('Visitor log'!$D296="",'Visitor log'!$D296=""),"",'Visitor log'!$D296)</f>
        <v/>
      </c>
      <c r="B292" s="77" t="str">
        <f aca="false">IF(OR('Visitor log'!$D296="",'Visitor log'!$E296=""),"",'Visitor log'!$E296)</f>
        <v/>
      </c>
      <c r="C292" s="77" t="str">
        <f aca="false">IF(OR('Visitor log'!$D296="",'Visitor log'!$I296=""),"",'Visitor log'!$I296)</f>
        <v/>
      </c>
      <c r="D292" s="78" t="str">
        <f aca="false">IF(OR('Visitor log'!$D296="",'Visitor log'!$L296=""),"",'Visitor log'!$L296)</f>
        <v/>
      </c>
      <c r="E292" s="77" t="str">
        <f aca="false">IF(OR('Visitor log'!$D296="",'Visitor log'!$K296=""),"",'Visitor log'!$K296)</f>
        <v/>
      </c>
      <c r="F292" s="77" t="str">
        <f aca="false">IF(OR('Visitor log'!$D296="",'Visitor log'!$H296=""),"",'Visitor log'!$H296)</f>
        <v/>
      </c>
      <c r="G292" s="77" t="n">
        <f aca="false">IF(AND('Visitor log'!$D296&lt;&gt;"",'Visitor log'!$C296=SelectedDate,'Visitor log'!$L296&lt;&gt;"",'Visitor log'!$M296=""),1,0)</f>
        <v>0</v>
      </c>
      <c r="H292" s="77" t="str">
        <f aca="false">IF(G292=1,SUM($G$3:G292),"")</f>
        <v/>
      </c>
      <c r="I292" s="77" t="n">
        <f aca="false">IF(AND('Visitor log'!$D296&lt;&gt;"",'Visitor log'!$C296=SelectedDate,'Visitor log'!$L296=""),1,0)</f>
        <v>0</v>
      </c>
      <c r="J292" s="77" t="n">
        <f aca="false">IF(AND('Visitor log'!$D296&lt;&gt;"",'Visitor log'!$C296=SelectedDate,'Visitor log'!$L296&lt;&gt;""),1,0)</f>
        <v>0</v>
      </c>
      <c r="K292" s="80" t="str">
        <f aca="false">IF(AND('Visitor log'!$L296&lt;&gt;"",'Visitor log'!$M296&lt;&gt;""),'Visitor log'!$M296-'Visitor log'!$L296,"")</f>
        <v/>
      </c>
      <c r="L292" s="77" t="n">
        <f aca="true">IF(AND('Visitor log'!$D296&lt;&gt;"",ISNUMBER('Visitor log'!$C296),'Visitor log'!$C296&lt;TODAY(),'Visitor log'!$L296&lt;&gt;"",'Visitor log'!$M296=""),1,0)</f>
        <v>0</v>
      </c>
      <c r="M292" s="77" t="n">
        <f aca="true">IF(AND('Visitor log'!$D296&lt;&gt;"",ISNUMBER('Visitor log'!$C296),'Visitor log'!$C296&lt;=TODAY()-RetentionDays),1,0)</f>
        <v>0</v>
      </c>
    </row>
    <row r="293" customFormat="false" ht="15" hidden="false" customHeight="false" outlineLevel="0" collapsed="false">
      <c r="A293" s="77" t="str">
        <f aca="false">IF(OR('Visitor log'!$D297="",'Visitor log'!$D297=""),"",'Visitor log'!$D297)</f>
        <v/>
      </c>
      <c r="B293" s="77" t="str">
        <f aca="false">IF(OR('Visitor log'!$D297="",'Visitor log'!$E297=""),"",'Visitor log'!$E297)</f>
        <v/>
      </c>
      <c r="C293" s="77" t="str">
        <f aca="false">IF(OR('Visitor log'!$D297="",'Visitor log'!$I297=""),"",'Visitor log'!$I297)</f>
        <v/>
      </c>
      <c r="D293" s="78" t="str">
        <f aca="false">IF(OR('Visitor log'!$D297="",'Visitor log'!$L297=""),"",'Visitor log'!$L297)</f>
        <v/>
      </c>
      <c r="E293" s="77" t="str">
        <f aca="false">IF(OR('Visitor log'!$D297="",'Visitor log'!$K297=""),"",'Visitor log'!$K297)</f>
        <v/>
      </c>
      <c r="F293" s="77" t="str">
        <f aca="false">IF(OR('Visitor log'!$D297="",'Visitor log'!$H297=""),"",'Visitor log'!$H297)</f>
        <v/>
      </c>
      <c r="G293" s="77" t="n">
        <f aca="false">IF(AND('Visitor log'!$D297&lt;&gt;"",'Visitor log'!$C297=SelectedDate,'Visitor log'!$L297&lt;&gt;"",'Visitor log'!$M297=""),1,0)</f>
        <v>0</v>
      </c>
      <c r="H293" s="77" t="str">
        <f aca="false">IF(G293=1,SUM($G$3:G293),"")</f>
        <v/>
      </c>
      <c r="I293" s="77" t="n">
        <f aca="false">IF(AND('Visitor log'!$D297&lt;&gt;"",'Visitor log'!$C297=SelectedDate,'Visitor log'!$L297=""),1,0)</f>
        <v>0</v>
      </c>
      <c r="J293" s="77" t="n">
        <f aca="false">IF(AND('Visitor log'!$D297&lt;&gt;"",'Visitor log'!$C297=SelectedDate,'Visitor log'!$L297&lt;&gt;""),1,0)</f>
        <v>0</v>
      </c>
      <c r="K293" s="80" t="str">
        <f aca="false">IF(AND('Visitor log'!$L297&lt;&gt;"",'Visitor log'!$M297&lt;&gt;""),'Visitor log'!$M297-'Visitor log'!$L297,"")</f>
        <v/>
      </c>
      <c r="L293" s="77" t="n">
        <f aca="true">IF(AND('Visitor log'!$D297&lt;&gt;"",ISNUMBER('Visitor log'!$C297),'Visitor log'!$C297&lt;TODAY(),'Visitor log'!$L297&lt;&gt;"",'Visitor log'!$M297=""),1,0)</f>
        <v>0</v>
      </c>
      <c r="M293" s="77" t="n">
        <f aca="true">IF(AND('Visitor log'!$D297&lt;&gt;"",ISNUMBER('Visitor log'!$C297),'Visitor log'!$C297&lt;=TODAY()-RetentionDays),1,0)</f>
        <v>0</v>
      </c>
    </row>
    <row r="294" customFormat="false" ht="15" hidden="false" customHeight="false" outlineLevel="0" collapsed="false">
      <c r="A294" s="77" t="str">
        <f aca="false">IF(OR('Visitor log'!$D298="",'Visitor log'!$D298=""),"",'Visitor log'!$D298)</f>
        <v/>
      </c>
      <c r="B294" s="77" t="str">
        <f aca="false">IF(OR('Visitor log'!$D298="",'Visitor log'!$E298=""),"",'Visitor log'!$E298)</f>
        <v/>
      </c>
      <c r="C294" s="77" t="str">
        <f aca="false">IF(OR('Visitor log'!$D298="",'Visitor log'!$I298=""),"",'Visitor log'!$I298)</f>
        <v/>
      </c>
      <c r="D294" s="78" t="str">
        <f aca="false">IF(OR('Visitor log'!$D298="",'Visitor log'!$L298=""),"",'Visitor log'!$L298)</f>
        <v/>
      </c>
      <c r="E294" s="77" t="str">
        <f aca="false">IF(OR('Visitor log'!$D298="",'Visitor log'!$K298=""),"",'Visitor log'!$K298)</f>
        <v/>
      </c>
      <c r="F294" s="77" t="str">
        <f aca="false">IF(OR('Visitor log'!$D298="",'Visitor log'!$H298=""),"",'Visitor log'!$H298)</f>
        <v/>
      </c>
      <c r="G294" s="77" t="n">
        <f aca="false">IF(AND('Visitor log'!$D298&lt;&gt;"",'Visitor log'!$C298=SelectedDate,'Visitor log'!$L298&lt;&gt;"",'Visitor log'!$M298=""),1,0)</f>
        <v>0</v>
      </c>
      <c r="H294" s="77" t="str">
        <f aca="false">IF(G294=1,SUM($G$3:G294),"")</f>
        <v/>
      </c>
      <c r="I294" s="77" t="n">
        <f aca="false">IF(AND('Visitor log'!$D298&lt;&gt;"",'Visitor log'!$C298=SelectedDate,'Visitor log'!$L298=""),1,0)</f>
        <v>0</v>
      </c>
      <c r="J294" s="77" t="n">
        <f aca="false">IF(AND('Visitor log'!$D298&lt;&gt;"",'Visitor log'!$C298=SelectedDate,'Visitor log'!$L298&lt;&gt;""),1,0)</f>
        <v>0</v>
      </c>
      <c r="K294" s="80" t="str">
        <f aca="false">IF(AND('Visitor log'!$L298&lt;&gt;"",'Visitor log'!$M298&lt;&gt;""),'Visitor log'!$M298-'Visitor log'!$L298,"")</f>
        <v/>
      </c>
      <c r="L294" s="77" t="n">
        <f aca="true">IF(AND('Visitor log'!$D298&lt;&gt;"",ISNUMBER('Visitor log'!$C298),'Visitor log'!$C298&lt;TODAY(),'Visitor log'!$L298&lt;&gt;"",'Visitor log'!$M298=""),1,0)</f>
        <v>0</v>
      </c>
      <c r="M294" s="77" t="n">
        <f aca="true">IF(AND('Visitor log'!$D298&lt;&gt;"",ISNUMBER('Visitor log'!$C298),'Visitor log'!$C298&lt;=TODAY()-RetentionDays),1,0)</f>
        <v>0</v>
      </c>
    </row>
    <row r="295" customFormat="false" ht="15" hidden="false" customHeight="false" outlineLevel="0" collapsed="false">
      <c r="A295" s="77" t="str">
        <f aca="false">IF(OR('Visitor log'!$D299="",'Visitor log'!$D299=""),"",'Visitor log'!$D299)</f>
        <v/>
      </c>
      <c r="B295" s="77" t="str">
        <f aca="false">IF(OR('Visitor log'!$D299="",'Visitor log'!$E299=""),"",'Visitor log'!$E299)</f>
        <v/>
      </c>
      <c r="C295" s="77" t="str">
        <f aca="false">IF(OR('Visitor log'!$D299="",'Visitor log'!$I299=""),"",'Visitor log'!$I299)</f>
        <v/>
      </c>
      <c r="D295" s="78" t="str">
        <f aca="false">IF(OR('Visitor log'!$D299="",'Visitor log'!$L299=""),"",'Visitor log'!$L299)</f>
        <v/>
      </c>
      <c r="E295" s="77" t="str">
        <f aca="false">IF(OR('Visitor log'!$D299="",'Visitor log'!$K299=""),"",'Visitor log'!$K299)</f>
        <v/>
      </c>
      <c r="F295" s="77" t="str">
        <f aca="false">IF(OR('Visitor log'!$D299="",'Visitor log'!$H299=""),"",'Visitor log'!$H299)</f>
        <v/>
      </c>
      <c r="G295" s="77" t="n">
        <f aca="false">IF(AND('Visitor log'!$D299&lt;&gt;"",'Visitor log'!$C299=SelectedDate,'Visitor log'!$L299&lt;&gt;"",'Visitor log'!$M299=""),1,0)</f>
        <v>0</v>
      </c>
      <c r="H295" s="77" t="str">
        <f aca="false">IF(G295=1,SUM($G$3:G295),"")</f>
        <v/>
      </c>
      <c r="I295" s="77" t="n">
        <f aca="false">IF(AND('Visitor log'!$D299&lt;&gt;"",'Visitor log'!$C299=SelectedDate,'Visitor log'!$L299=""),1,0)</f>
        <v>0</v>
      </c>
      <c r="J295" s="77" t="n">
        <f aca="false">IF(AND('Visitor log'!$D299&lt;&gt;"",'Visitor log'!$C299=SelectedDate,'Visitor log'!$L299&lt;&gt;""),1,0)</f>
        <v>0</v>
      </c>
      <c r="K295" s="80" t="str">
        <f aca="false">IF(AND('Visitor log'!$L299&lt;&gt;"",'Visitor log'!$M299&lt;&gt;""),'Visitor log'!$M299-'Visitor log'!$L299,"")</f>
        <v/>
      </c>
      <c r="L295" s="77" t="n">
        <f aca="true">IF(AND('Visitor log'!$D299&lt;&gt;"",ISNUMBER('Visitor log'!$C299),'Visitor log'!$C299&lt;TODAY(),'Visitor log'!$L299&lt;&gt;"",'Visitor log'!$M299=""),1,0)</f>
        <v>0</v>
      </c>
      <c r="M295" s="77" t="n">
        <f aca="true">IF(AND('Visitor log'!$D299&lt;&gt;"",ISNUMBER('Visitor log'!$C299),'Visitor log'!$C299&lt;=TODAY()-RetentionDays),1,0)</f>
        <v>0</v>
      </c>
    </row>
    <row r="296" customFormat="false" ht="15" hidden="false" customHeight="false" outlineLevel="0" collapsed="false">
      <c r="A296" s="77" t="str">
        <f aca="false">IF(OR('Visitor log'!$D300="",'Visitor log'!$D300=""),"",'Visitor log'!$D300)</f>
        <v/>
      </c>
      <c r="B296" s="77" t="str">
        <f aca="false">IF(OR('Visitor log'!$D300="",'Visitor log'!$E300=""),"",'Visitor log'!$E300)</f>
        <v/>
      </c>
      <c r="C296" s="77" t="str">
        <f aca="false">IF(OR('Visitor log'!$D300="",'Visitor log'!$I300=""),"",'Visitor log'!$I300)</f>
        <v/>
      </c>
      <c r="D296" s="78" t="str">
        <f aca="false">IF(OR('Visitor log'!$D300="",'Visitor log'!$L300=""),"",'Visitor log'!$L300)</f>
        <v/>
      </c>
      <c r="E296" s="77" t="str">
        <f aca="false">IF(OR('Visitor log'!$D300="",'Visitor log'!$K300=""),"",'Visitor log'!$K300)</f>
        <v/>
      </c>
      <c r="F296" s="77" t="str">
        <f aca="false">IF(OR('Visitor log'!$D300="",'Visitor log'!$H300=""),"",'Visitor log'!$H300)</f>
        <v/>
      </c>
      <c r="G296" s="77" t="n">
        <f aca="false">IF(AND('Visitor log'!$D300&lt;&gt;"",'Visitor log'!$C300=SelectedDate,'Visitor log'!$L300&lt;&gt;"",'Visitor log'!$M300=""),1,0)</f>
        <v>0</v>
      </c>
      <c r="H296" s="77" t="str">
        <f aca="false">IF(G296=1,SUM($G$3:G296),"")</f>
        <v/>
      </c>
      <c r="I296" s="77" t="n">
        <f aca="false">IF(AND('Visitor log'!$D300&lt;&gt;"",'Visitor log'!$C300=SelectedDate,'Visitor log'!$L300=""),1,0)</f>
        <v>0</v>
      </c>
      <c r="J296" s="77" t="n">
        <f aca="false">IF(AND('Visitor log'!$D300&lt;&gt;"",'Visitor log'!$C300=SelectedDate,'Visitor log'!$L300&lt;&gt;""),1,0)</f>
        <v>0</v>
      </c>
      <c r="K296" s="80" t="str">
        <f aca="false">IF(AND('Visitor log'!$L300&lt;&gt;"",'Visitor log'!$M300&lt;&gt;""),'Visitor log'!$M300-'Visitor log'!$L300,"")</f>
        <v/>
      </c>
      <c r="L296" s="77" t="n">
        <f aca="true">IF(AND('Visitor log'!$D300&lt;&gt;"",ISNUMBER('Visitor log'!$C300),'Visitor log'!$C300&lt;TODAY(),'Visitor log'!$L300&lt;&gt;"",'Visitor log'!$M300=""),1,0)</f>
        <v>0</v>
      </c>
      <c r="M296" s="77" t="n">
        <f aca="true">IF(AND('Visitor log'!$D300&lt;&gt;"",ISNUMBER('Visitor log'!$C300),'Visitor log'!$C300&lt;=TODAY()-RetentionDays),1,0)</f>
        <v>0</v>
      </c>
    </row>
    <row r="297" customFormat="false" ht="15" hidden="false" customHeight="false" outlineLevel="0" collapsed="false">
      <c r="A297" s="77" t="str">
        <f aca="false">IF(OR('Visitor log'!$D301="",'Visitor log'!$D301=""),"",'Visitor log'!$D301)</f>
        <v/>
      </c>
      <c r="B297" s="77" t="str">
        <f aca="false">IF(OR('Visitor log'!$D301="",'Visitor log'!$E301=""),"",'Visitor log'!$E301)</f>
        <v/>
      </c>
      <c r="C297" s="77" t="str">
        <f aca="false">IF(OR('Visitor log'!$D301="",'Visitor log'!$I301=""),"",'Visitor log'!$I301)</f>
        <v/>
      </c>
      <c r="D297" s="78" t="str">
        <f aca="false">IF(OR('Visitor log'!$D301="",'Visitor log'!$L301=""),"",'Visitor log'!$L301)</f>
        <v/>
      </c>
      <c r="E297" s="77" t="str">
        <f aca="false">IF(OR('Visitor log'!$D301="",'Visitor log'!$K301=""),"",'Visitor log'!$K301)</f>
        <v/>
      </c>
      <c r="F297" s="77" t="str">
        <f aca="false">IF(OR('Visitor log'!$D301="",'Visitor log'!$H301=""),"",'Visitor log'!$H301)</f>
        <v/>
      </c>
      <c r="G297" s="77" t="n">
        <f aca="false">IF(AND('Visitor log'!$D301&lt;&gt;"",'Visitor log'!$C301=SelectedDate,'Visitor log'!$L301&lt;&gt;"",'Visitor log'!$M301=""),1,0)</f>
        <v>0</v>
      </c>
      <c r="H297" s="77" t="str">
        <f aca="false">IF(G297=1,SUM($G$3:G297),"")</f>
        <v/>
      </c>
      <c r="I297" s="77" t="n">
        <f aca="false">IF(AND('Visitor log'!$D301&lt;&gt;"",'Visitor log'!$C301=SelectedDate,'Visitor log'!$L301=""),1,0)</f>
        <v>0</v>
      </c>
      <c r="J297" s="77" t="n">
        <f aca="false">IF(AND('Visitor log'!$D301&lt;&gt;"",'Visitor log'!$C301=SelectedDate,'Visitor log'!$L301&lt;&gt;""),1,0)</f>
        <v>0</v>
      </c>
      <c r="K297" s="80" t="str">
        <f aca="false">IF(AND('Visitor log'!$L301&lt;&gt;"",'Visitor log'!$M301&lt;&gt;""),'Visitor log'!$M301-'Visitor log'!$L301,"")</f>
        <v/>
      </c>
      <c r="L297" s="77" t="n">
        <f aca="true">IF(AND('Visitor log'!$D301&lt;&gt;"",ISNUMBER('Visitor log'!$C301),'Visitor log'!$C301&lt;TODAY(),'Visitor log'!$L301&lt;&gt;"",'Visitor log'!$M301=""),1,0)</f>
        <v>0</v>
      </c>
      <c r="M297" s="77" t="n">
        <f aca="true">IF(AND('Visitor log'!$D301&lt;&gt;"",ISNUMBER('Visitor log'!$C301),'Visitor log'!$C301&lt;=TODAY()-RetentionDays),1,0)</f>
        <v>0</v>
      </c>
    </row>
    <row r="298" customFormat="false" ht="15" hidden="false" customHeight="false" outlineLevel="0" collapsed="false">
      <c r="A298" s="77" t="str">
        <f aca="false">IF(OR('Visitor log'!$D302="",'Visitor log'!$D302=""),"",'Visitor log'!$D302)</f>
        <v/>
      </c>
      <c r="B298" s="77" t="str">
        <f aca="false">IF(OR('Visitor log'!$D302="",'Visitor log'!$E302=""),"",'Visitor log'!$E302)</f>
        <v/>
      </c>
      <c r="C298" s="77" t="str">
        <f aca="false">IF(OR('Visitor log'!$D302="",'Visitor log'!$I302=""),"",'Visitor log'!$I302)</f>
        <v/>
      </c>
      <c r="D298" s="78" t="str">
        <f aca="false">IF(OR('Visitor log'!$D302="",'Visitor log'!$L302=""),"",'Visitor log'!$L302)</f>
        <v/>
      </c>
      <c r="E298" s="77" t="str">
        <f aca="false">IF(OR('Visitor log'!$D302="",'Visitor log'!$K302=""),"",'Visitor log'!$K302)</f>
        <v/>
      </c>
      <c r="F298" s="77" t="str">
        <f aca="false">IF(OR('Visitor log'!$D302="",'Visitor log'!$H302=""),"",'Visitor log'!$H302)</f>
        <v/>
      </c>
      <c r="G298" s="77" t="n">
        <f aca="false">IF(AND('Visitor log'!$D302&lt;&gt;"",'Visitor log'!$C302=SelectedDate,'Visitor log'!$L302&lt;&gt;"",'Visitor log'!$M302=""),1,0)</f>
        <v>0</v>
      </c>
      <c r="H298" s="77" t="str">
        <f aca="false">IF(G298=1,SUM($G$3:G298),"")</f>
        <v/>
      </c>
      <c r="I298" s="77" t="n">
        <f aca="false">IF(AND('Visitor log'!$D302&lt;&gt;"",'Visitor log'!$C302=SelectedDate,'Visitor log'!$L302=""),1,0)</f>
        <v>0</v>
      </c>
      <c r="J298" s="77" t="n">
        <f aca="false">IF(AND('Visitor log'!$D302&lt;&gt;"",'Visitor log'!$C302=SelectedDate,'Visitor log'!$L302&lt;&gt;""),1,0)</f>
        <v>0</v>
      </c>
      <c r="K298" s="80" t="str">
        <f aca="false">IF(AND('Visitor log'!$L302&lt;&gt;"",'Visitor log'!$M302&lt;&gt;""),'Visitor log'!$M302-'Visitor log'!$L302,"")</f>
        <v/>
      </c>
      <c r="L298" s="77" t="n">
        <f aca="true">IF(AND('Visitor log'!$D302&lt;&gt;"",ISNUMBER('Visitor log'!$C302),'Visitor log'!$C302&lt;TODAY(),'Visitor log'!$L302&lt;&gt;"",'Visitor log'!$M302=""),1,0)</f>
        <v>0</v>
      </c>
      <c r="M298" s="77" t="n">
        <f aca="true">IF(AND('Visitor log'!$D302&lt;&gt;"",ISNUMBER('Visitor log'!$C302),'Visitor log'!$C302&lt;=TODAY()-RetentionDays),1,0)</f>
        <v>0</v>
      </c>
    </row>
    <row r="299" customFormat="false" ht="15" hidden="false" customHeight="false" outlineLevel="0" collapsed="false">
      <c r="A299" s="77" t="str">
        <f aca="false">IF(OR('Visitor log'!$D303="",'Visitor log'!$D303=""),"",'Visitor log'!$D303)</f>
        <v/>
      </c>
      <c r="B299" s="77" t="str">
        <f aca="false">IF(OR('Visitor log'!$D303="",'Visitor log'!$E303=""),"",'Visitor log'!$E303)</f>
        <v/>
      </c>
      <c r="C299" s="77" t="str">
        <f aca="false">IF(OR('Visitor log'!$D303="",'Visitor log'!$I303=""),"",'Visitor log'!$I303)</f>
        <v/>
      </c>
      <c r="D299" s="78" t="str">
        <f aca="false">IF(OR('Visitor log'!$D303="",'Visitor log'!$L303=""),"",'Visitor log'!$L303)</f>
        <v/>
      </c>
      <c r="E299" s="77" t="str">
        <f aca="false">IF(OR('Visitor log'!$D303="",'Visitor log'!$K303=""),"",'Visitor log'!$K303)</f>
        <v/>
      </c>
      <c r="F299" s="77" t="str">
        <f aca="false">IF(OR('Visitor log'!$D303="",'Visitor log'!$H303=""),"",'Visitor log'!$H303)</f>
        <v/>
      </c>
      <c r="G299" s="77" t="n">
        <f aca="false">IF(AND('Visitor log'!$D303&lt;&gt;"",'Visitor log'!$C303=SelectedDate,'Visitor log'!$L303&lt;&gt;"",'Visitor log'!$M303=""),1,0)</f>
        <v>0</v>
      </c>
      <c r="H299" s="77" t="str">
        <f aca="false">IF(G299=1,SUM($G$3:G299),"")</f>
        <v/>
      </c>
      <c r="I299" s="77" t="n">
        <f aca="false">IF(AND('Visitor log'!$D303&lt;&gt;"",'Visitor log'!$C303=SelectedDate,'Visitor log'!$L303=""),1,0)</f>
        <v>0</v>
      </c>
      <c r="J299" s="77" t="n">
        <f aca="false">IF(AND('Visitor log'!$D303&lt;&gt;"",'Visitor log'!$C303=SelectedDate,'Visitor log'!$L303&lt;&gt;""),1,0)</f>
        <v>0</v>
      </c>
      <c r="K299" s="80" t="str">
        <f aca="false">IF(AND('Visitor log'!$L303&lt;&gt;"",'Visitor log'!$M303&lt;&gt;""),'Visitor log'!$M303-'Visitor log'!$L303,"")</f>
        <v/>
      </c>
      <c r="L299" s="77" t="n">
        <f aca="true">IF(AND('Visitor log'!$D303&lt;&gt;"",ISNUMBER('Visitor log'!$C303),'Visitor log'!$C303&lt;TODAY(),'Visitor log'!$L303&lt;&gt;"",'Visitor log'!$M303=""),1,0)</f>
        <v>0</v>
      </c>
      <c r="M299" s="77" t="n">
        <f aca="true">IF(AND('Visitor log'!$D303&lt;&gt;"",ISNUMBER('Visitor log'!$C303),'Visitor log'!$C303&lt;=TODAY()-RetentionDays),1,0)</f>
        <v>0</v>
      </c>
    </row>
    <row r="300" customFormat="false" ht="15" hidden="false" customHeight="false" outlineLevel="0" collapsed="false">
      <c r="A300" s="77" t="str">
        <f aca="false">IF(OR('Visitor log'!$D304="",'Visitor log'!$D304=""),"",'Visitor log'!$D304)</f>
        <v/>
      </c>
      <c r="B300" s="77" t="str">
        <f aca="false">IF(OR('Visitor log'!$D304="",'Visitor log'!$E304=""),"",'Visitor log'!$E304)</f>
        <v/>
      </c>
      <c r="C300" s="77" t="str">
        <f aca="false">IF(OR('Visitor log'!$D304="",'Visitor log'!$I304=""),"",'Visitor log'!$I304)</f>
        <v/>
      </c>
      <c r="D300" s="78" t="str">
        <f aca="false">IF(OR('Visitor log'!$D304="",'Visitor log'!$L304=""),"",'Visitor log'!$L304)</f>
        <v/>
      </c>
      <c r="E300" s="77" t="str">
        <f aca="false">IF(OR('Visitor log'!$D304="",'Visitor log'!$K304=""),"",'Visitor log'!$K304)</f>
        <v/>
      </c>
      <c r="F300" s="77" t="str">
        <f aca="false">IF(OR('Visitor log'!$D304="",'Visitor log'!$H304=""),"",'Visitor log'!$H304)</f>
        <v/>
      </c>
      <c r="G300" s="77" t="n">
        <f aca="false">IF(AND('Visitor log'!$D304&lt;&gt;"",'Visitor log'!$C304=SelectedDate,'Visitor log'!$L304&lt;&gt;"",'Visitor log'!$M304=""),1,0)</f>
        <v>0</v>
      </c>
      <c r="H300" s="77" t="str">
        <f aca="false">IF(G300=1,SUM($G$3:G300),"")</f>
        <v/>
      </c>
      <c r="I300" s="77" t="n">
        <f aca="false">IF(AND('Visitor log'!$D304&lt;&gt;"",'Visitor log'!$C304=SelectedDate,'Visitor log'!$L304=""),1,0)</f>
        <v>0</v>
      </c>
      <c r="J300" s="77" t="n">
        <f aca="false">IF(AND('Visitor log'!$D304&lt;&gt;"",'Visitor log'!$C304=SelectedDate,'Visitor log'!$L304&lt;&gt;""),1,0)</f>
        <v>0</v>
      </c>
      <c r="K300" s="80" t="str">
        <f aca="false">IF(AND('Visitor log'!$L304&lt;&gt;"",'Visitor log'!$M304&lt;&gt;""),'Visitor log'!$M304-'Visitor log'!$L304,"")</f>
        <v/>
      </c>
      <c r="L300" s="77" t="n">
        <f aca="true">IF(AND('Visitor log'!$D304&lt;&gt;"",ISNUMBER('Visitor log'!$C304),'Visitor log'!$C304&lt;TODAY(),'Visitor log'!$L304&lt;&gt;"",'Visitor log'!$M304=""),1,0)</f>
        <v>0</v>
      </c>
      <c r="M300" s="77" t="n">
        <f aca="true">IF(AND('Visitor log'!$D304&lt;&gt;"",ISNUMBER('Visitor log'!$C304),'Visitor log'!$C304&lt;=TODAY()-RetentionDays),1,0)</f>
        <v>0</v>
      </c>
    </row>
    <row r="301" customFormat="false" ht="15" hidden="false" customHeight="false" outlineLevel="0" collapsed="false">
      <c r="A301" s="77" t="str">
        <f aca="false">IF(OR('Visitor log'!$D305="",'Visitor log'!$D305=""),"",'Visitor log'!$D305)</f>
        <v/>
      </c>
      <c r="B301" s="77" t="str">
        <f aca="false">IF(OR('Visitor log'!$D305="",'Visitor log'!$E305=""),"",'Visitor log'!$E305)</f>
        <v/>
      </c>
      <c r="C301" s="77" t="str">
        <f aca="false">IF(OR('Visitor log'!$D305="",'Visitor log'!$I305=""),"",'Visitor log'!$I305)</f>
        <v/>
      </c>
      <c r="D301" s="78" t="str">
        <f aca="false">IF(OR('Visitor log'!$D305="",'Visitor log'!$L305=""),"",'Visitor log'!$L305)</f>
        <v/>
      </c>
      <c r="E301" s="77" t="str">
        <f aca="false">IF(OR('Visitor log'!$D305="",'Visitor log'!$K305=""),"",'Visitor log'!$K305)</f>
        <v/>
      </c>
      <c r="F301" s="77" t="str">
        <f aca="false">IF(OR('Visitor log'!$D305="",'Visitor log'!$H305=""),"",'Visitor log'!$H305)</f>
        <v/>
      </c>
      <c r="G301" s="77" t="n">
        <f aca="false">IF(AND('Visitor log'!$D305&lt;&gt;"",'Visitor log'!$C305=SelectedDate,'Visitor log'!$L305&lt;&gt;"",'Visitor log'!$M305=""),1,0)</f>
        <v>0</v>
      </c>
      <c r="H301" s="77" t="str">
        <f aca="false">IF(G301=1,SUM($G$3:G301),"")</f>
        <v/>
      </c>
      <c r="I301" s="77" t="n">
        <f aca="false">IF(AND('Visitor log'!$D305&lt;&gt;"",'Visitor log'!$C305=SelectedDate,'Visitor log'!$L305=""),1,0)</f>
        <v>0</v>
      </c>
      <c r="J301" s="77" t="n">
        <f aca="false">IF(AND('Visitor log'!$D305&lt;&gt;"",'Visitor log'!$C305=SelectedDate,'Visitor log'!$L305&lt;&gt;""),1,0)</f>
        <v>0</v>
      </c>
      <c r="K301" s="80" t="str">
        <f aca="false">IF(AND('Visitor log'!$L305&lt;&gt;"",'Visitor log'!$M305&lt;&gt;""),'Visitor log'!$M305-'Visitor log'!$L305,"")</f>
        <v/>
      </c>
      <c r="L301" s="77" t="n">
        <f aca="true">IF(AND('Visitor log'!$D305&lt;&gt;"",ISNUMBER('Visitor log'!$C305),'Visitor log'!$C305&lt;TODAY(),'Visitor log'!$L305&lt;&gt;"",'Visitor log'!$M305=""),1,0)</f>
        <v>0</v>
      </c>
      <c r="M301" s="77" t="n">
        <f aca="true">IF(AND('Visitor log'!$D305&lt;&gt;"",ISNUMBER('Visitor log'!$C305),'Visitor log'!$C305&lt;=TODAY()-RetentionDays),1,0)</f>
        <v>0</v>
      </c>
    </row>
    <row r="302" customFormat="false" ht="15" hidden="false" customHeight="false" outlineLevel="0" collapsed="false">
      <c r="A302" s="77" t="str">
        <f aca="false">IF(OR('Visitor log'!$D306="",'Visitor log'!$D306=""),"",'Visitor log'!$D306)</f>
        <v/>
      </c>
      <c r="B302" s="77" t="str">
        <f aca="false">IF(OR('Visitor log'!$D306="",'Visitor log'!$E306=""),"",'Visitor log'!$E306)</f>
        <v/>
      </c>
      <c r="C302" s="77" t="str">
        <f aca="false">IF(OR('Visitor log'!$D306="",'Visitor log'!$I306=""),"",'Visitor log'!$I306)</f>
        <v/>
      </c>
      <c r="D302" s="78" t="str">
        <f aca="false">IF(OR('Visitor log'!$D306="",'Visitor log'!$L306=""),"",'Visitor log'!$L306)</f>
        <v/>
      </c>
      <c r="E302" s="77" t="str">
        <f aca="false">IF(OR('Visitor log'!$D306="",'Visitor log'!$K306=""),"",'Visitor log'!$K306)</f>
        <v/>
      </c>
      <c r="F302" s="77" t="str">
        <f aca="false">IF(OR('Visitor log'!$D306="",'Visitor log'!$H306=""),"",'Visitor log'!$H306)</f>
        <v/>
      </c>
      <c r="G302" s="77" t="n">
        <f aca="false">IF(AND('Visitor log'!$D306&lt;&gt;"",'Visitor log'!$C306=SelectedDate,'Visitor log'!$L306&lt;&gt;"",'Visitor log'!$M306=""),1,0)</f>
        <v>0</v>
      </c>
      <c r="H302" s="77" t="str">
        <f aca="false">IF(G302=1,SUM($G$3:G302),"")</f>
        <v/>
      </c>
      <c r="I302" s="77" t="n">
        <f aca="false">IF(AND('Visitor log'!$D306&lt;&gt;"",'Visitor log'!$C306=SelectedDate,'Visitor log'!$L306=""),1,0)</f>
        <v>0</v>
      </c>
      <c r="J302" s="77" t="n">
        <f aca="false">IF(AND('Visitor log'!$D306&lt;&gt;"",'Visitor log'!$C306=SelectedDate,'Visitor log'!$L306&lt;&gt;""),1,0)</f>
        <v>0</v>
      </c>
      <c r="K302" s="80" t="str">
        <f aca="false">IF(AND('Visitor log'!$L306&lt;&gt;"",'Visitor log'!$M306&lt;&gt;""),'Visitor log'!$M306-'Visitor log'!$L306,"")</f>
        <v/>
      </c>
      <c r="L302" s="77" t="n">
        <f aca="true">IF(AND('Visitor log'!$D306&lt;&gt;"",ISNUMBER('Visitor log'!$C306),'Visitor log'!$C306&lt;TODAY(),'Visitor log'!$L306&lt;&gt;"",'Visitor log'!$M306=""),1,0)</f>
        <v>0</v>
      </c>
      <c r="M302" s="77" t="n">
        <f aca="true">IF(AND('Visitor log'!$D306&lt;&gt;"",ISNUMBER('Visitor log'!$C306),'Visitor log'!$C306&lt;=TODAY()-RetentionDays),1,0)</f>
        <v>0</v>
      </c>
    </row>
  </sheetData>
  <mergeCells count="1">
    <mergeCell ref="A1:M1"/>
  </mergeCells>
  <printOptions headings="false" gridLines="false" gridLinesSet="true" horizontalCentered="false" verticalCentered="false"/>
  <pageMargins left="0.3" right="0.3" top="0.4" bottom="0.4"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2026-09-16T10:36:48Z</dcterms:created>
  <dc:creator>OfficeRnD</dc:creator>
  <dc:description/>
  <dc:language>en-US</dc:language>
  <cp:lastModifiedBy/>
  <dcterms:modified xsi:type="dcterms:W3CDTF">2026-09-16T10:36:49Z</dcterms:modified>
  <cp:revision>0</cp:revision>
  <dc:subject/>
  <dc:title>Visitor Log Template by OfficeRnD</dc:title>
</cp:coreProperties>
</file>

<file path=docProps/custom.xml><?xml version="1.0" encoding="utf-8"?>
<Properties xmlns="http://schemas.openxmlformats.org/officeDocument/2006/custom-properties" xmlns:vt="http://schemas.openxmlformats.org/officeDocument/2006/docPropsVTypes"/>
</file>